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Расходы" sheetId="1" r:id="rId1"/>
  </sheets>
  <definedNames/>
  <calcPr fullCalcOnLoad="1"/>
</workbook>
</file>

<file path=xl/sharedStrings.xml><?xml version="1.0" encoding="utf-8"?>
<sst xmlns="http://schemas.openxmlformats.org/spreadsheetml/2006/main" count="504" uniqueCount="153">
  <si>
    <t/>
  </si>
  <si>
    <t>Коды</t>
  </si>
  <si>
    <t>на 2015 год</t>
  </si>
  <si>
    <t>Год</t>
  </si>
  <si>
    <t>2015</t>
  </si>
  <si>
    <t>Уточнение на 31.08.2015</t>
  </si>
  <si>
    <t>31.08.2015</t>
  </si>
  <si>
    <t>Наименование органа, организующего исполнение бюджета</t>
  </si>
  <si>
    <t>Администрация поселка Тазовский</t>
  </si>
  <si>
    <t>по ОКПО</t>
  </si>
  <si>
    <t>Главный распорядитель(распорядитель, получатель)</t>
  </si>
  <si>
    <t>по ППП</t>
  </si>
  <si>
    <t>Наименование бюджета</t>
  </si>
  <si>
    <t>бюджет муниципального образования</t>
  </si>
  <si>
    <t>Единица измерения: руб.</t>
  </si>
  <si>
    <t>по ОКЕИ</t>
  </si>
  <si>
    <t>383</t>
  </si>
  <si>
    <t>Этап санкционирования: Сводная роспись</t>
  </si>
  <si>
    <t>Сформировать по: главным распорядителям</t>
  </si>
  <si>
    <t>Код по бюджетной классификации</t>
  </si>
  <si>
    <t>ФКР</t>
  </si>
  <si>
    <t>КЦСР</t>
  </si>
  <si>
    <t>КВР</t>
  </si>
  <si>
    <t>КОСГУ</t>
  </si>
  <si>
    <t>Наименование</t>
  </si>
  <si>
    <t>Уточненный план
на год</t>
  </si>
  <si>
    <t>Исполнение
с начала года</t>
  </si>
  <si>
    <t>1</t>
  </si>
  <si>
    <t>2</t>
  </si>
  <si>
    <t>3</t>
  </si>
  <si>
    <t>4</t>
  </si>
  <si>
    <t>5</t>
  </si>
  <si>
    <t>6</t>
  </si>
  <si>
    <t>7</t>
  </si>
  <si>
    <t>Муниципальная программа "Совершенствование муниципального управления на 2015-2020 годы"</t>
  </si>
  <si>
    <t>Подпрограмма "Совершенствование и развитие муниципальной службы в муниципальном образовании поселок Тазовский"</t>
  </si>
  <si>
    <t>0113</t>
  </si>
  <si>
    <t>2019115</t>
  </si>
  <si>
    <t>122</t>
  </si>
  <si>
    <t>212</t>
  </si>
  <si>
    <t>Прочие выплаты</t>
  </si>
  <si>
    <t>244</t>
  </si>
  <si>
    <t>226</t>
  </si>
  <si>
    <t>Прочие работы, услуги</t>
  </si>
  <si>
    <t>Подпрограмма "Финансовое обеспечение расходов на осуществление отдельных государственных полномочий"</t>
  </si>
  <si>
    <t>2027301</t>
  </si>
  <si>
    <t>221</t>
  </si>
  <si>
    <t>Услуги связи</t>
  </si>
  <si>
    <t>340</t>
  </si>
  <si>
    <t>Увеличение стоимости материальных запасов</t>
  </si>
  <si>
    <t>Подпрограмма "Модернизация, содержание и сохранение муниципального имущества"</t>
  </si>
  <si>
    <t>2038004</t>
  </si>
  <si>
    <t>225</t>
  </si>
  <si>
    <t>Работы, услуги по содержанию имущества</t>
  </si>
  <si>
    <t>851</t>
  </si>
  <si>
    <t>290</t>
  </si>
  <si>
    <t>Прочие расходы</t>
  </si>
  <si>
    <t>852</t>
  </si>
  <si>
    <t>Подпрограмма "Актуализация данных похозяйственного учета"</t>
  </si>
  <si>
    <t>2049004</t>
  </si>
  <si>
    <t>Подпрограмма "Обеспечение реализации муниципальной программы"</t>
  </si>
  <si>
    <t>0102</t>
  </si>
  <si>
    <t>20Ц1101</t>
  </si>
  <si>
    <t>121</t>
  </si>
  <si>
    <t>211</t>
  </si>
  <si>
    <t>Заработная плата</t>
  </si>
  <si>
    <t>213</t>
  </si>
  <si>
    <t>Начисления на выплаты по оплате труда</t>
  </si>
  <si>
    <t>0104</t>
  </si>
  <si>
    <t>20Ц1104</t>
  </si>
  <si>
    <t>222</t>
  </si>
  <si>
    <t>Транспортные услуги</t>
  </si>
  <si>
    <t>242</t>
  </si>
  <si>
    <t>310</t>
  </si>
  <si>
    <t>Увеличение стоимости основных средств</t>
  </si>
  <si>
    <t>223</t>
  </si>
  <si>
    <t>Коммунальные услуги</t>
  </si>
  <si>
    <t>853</t>
  </si>
  <si>
    <t>1006</t>
  </si>
  <si>
    <t>360</t>
  </si>
  <si>
    <t>262</t>
  </si>
  <si>
    <t>Пособия по социальной помощи населению</t>
  </si>
  <si>
    <t>Муниципальная программа "Основные направления развития культуры, физической культуры и спорта, повышение эффективности реализации молодежной политики"</t>
  </si>
  <si>
    <t>Подпрограмма "Основные направления развития культуры в муниципальном образовании поселок Тазовский"</t>
  </si>
  <si>
    <t>0801</t>
  </si>
  <si>
    <t>2111304</t>
  </si>
  <si>
    <t>540</t>
  </si>
  <si>
    <t>251</t>
  </si>
  <si>
    <t>Перечисления другим бюджетам бюджетной системы Российской Федерации</t>
  </si>
  <si>
    <t>2111305</t>
  </si>
  <si>
    <t>2118801</t>
  </si>
  <si>
    <t>2118802</t>
  </si>
  <si>
    <t>Подпрограмма "Развитие физической культуры и спорта в муниципальном образовании поселок Тазовский"</t>
  </si>
  <si>
    <t>1101</t>
  </si>
  <si>
    <t>2121309</t>
  </si>
  <si>
    <t>Муниципальная программа "Повышение комфортности и безопасности населения поселка Тазовский на 2015-2020 годы"</t>
  </si>
  <si>
    <t>Подпрограмма "Обеспечение правопорядка и профилактики правонарушений в муниципальном образовании поселок Тазовский"</t>
  </si>
  <si>
    <t>0314</t>
  </si>
  <si>
    <t>2218010</t>
  </si>
  <si>
    <t>224</t>
  </si>
  <si>
    <t>Арендная плата за пользование имуществом</t>
  </si>
  <si>
    <t>810</t>
  </si>
  <si>
    <t>Безвозмездные перечисления организациям, за исключением государственных и муниципальных организаций</t>
  </si>
  <si>
    <t>Подпрограмма "Организация пассажирских перевозок и багажа на территории муниципального образования поселок Тазовский на 2015-2020 годы"</t>
  </si>
  <si>
    <t>0408</t>
  </si>
  <si>
    <t>2236031</t>
  </si>
  <si>
    <t>Подпрограмма «Повышение безопасности дорожного движения в поселке Тазовский в 2015 - 2020 годах»</t>
  </si>
  <si>
    <t>0409</t>
  </si>
  <si>
    <t>2246070</t>
  </si>
  <si>
    <t>Подпрограмма "Дорожный фонд муниципального образования поселок Тазовский"</t>
  </si>
  <si>
    <t>2256052</t>
  </si>
  <si>
    <t>2256053</t>
  </si>
  <si>
    <t>2256054</t>
  </si>
  <si>
    <t>243</t>
  </si>
  <si>
    <t>2257145</t>
  </si>
  <si>
    <t>Муниципальная программа "Развитие жилищного фонда на территории муниципального образования поселок Тазовский на 2015-2020 годы"</t>
  </si>
  <si>
    <t>0501</t>
  </si>
  <si>
    <t>2306400</t>
  </si>
  <si>
    <t>Подпрограмма "Создание маневренного фонда муниципального образования поселок Тазовский"</t>
  </si>
  <si>
    <t>2316371</t>
  </si>
  <si>
    <t>412</t>
  </si>
  <si>
    <t>Подпрограмма "Обеспечение мероприятий по капитальному и текущему ремонту жилищного фонда"</t>
  </si>
  <si>
    <t>2326400</t>
  </si>
  <si>
    <t>2327144</t>
  </si>
  <si>
    <t>Муниципальная программа "Обеспечение качественными услугами жилищно-коммунального хозяйства на 2015-2020 годы"</t>
  </si>
  <si>
    <t>Подпрограмма "Развитие системы обращения с отходами в муниципальном образовании поселок Тазовский в 2015-2020 годах"</t>
  </si>
  <si>
    <t>2416135</t>
  </si>
  <si>
    <t>2416137</t>
  </si>
  <si>
    <t>2417147</t>
  </si>
  <si>
    <t>Подпрограмма "Комплексное развитие систем коммунальной инфраструктуры муниципального образования поселок Тазовский на период 2015-2020 годы"</t>
  </si>
  <si>
    <t>0502</t>
  </si>
  <si>
    <t>2436132</t>
  </si>
  <si>
    <t>2436600</t>
  </si>
  <si>
    <t>2437132</t>
  </si>
  <si>
    <t>Подпрограмма «Благоустройство и озеленение территории поселка Тазовский на 2015-2020 годы»</t>
  </si>
  <si>
    <t>0503</t>
  </si>
  <si>
    <t>2446134</t>
  </si>
  <si>
    <t>2447134</t>
  </si>
  <si>
    <t>9800000</t>
  </si>
  <si>
    <t>Непрограммные расходы</t>
  </si>
  <si>
    <t>9800000 9890000</t>
  </si>
  <si>
    <t>Расходы, не отнесенные к муниципальным программам</t>
  </si>
  <si>
    <t>0106</t>
  </si>
  <si>
    <t>9891104</t>
  </si>
  <si>
    <t>0111</t>
  </si>
  <si>
    <t>9899007</t>
  </si>
  <si>
    <t>870</t>
  </si>
  <si>
    <t>9898016</t>
  </si>
  <si>
    <t>350</t>
  </si>
  <si>
    <t>1003</t>
  </si>
  <si>
    <t>9898015</t>
  </si>
  <si>
    <t>Итого</t>
  </si>
  <si>
    <t>Исполнение бюджета по муниципальным программам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</si>
</sst>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0"/>
      <name val="Arial"/>
      <family val="0"/>
    </font>
    <font>
      <sz val="11"/>
      <name val="Arial"/>
      <family val="0"/>
    </font>
    <font>
      <sz val="11"/>
      <name val="Tahoma"/>
      <family val="0"/>
    </font>
    <font>
      <sz val="11"/>
      <color indexed="8"/>
      <name val="Tahoma"/>
      <family val="0"/>
    </font>
    <font>
      <sz val="8"/>
      <color indexed="8"/>
      <name val="Tahoma"/>
      <family val="0"/>
    </font>
    <font>
      <b/>
      <sz val="10"/>
      <color indexed="8"/>
      <name val="Tahoma"/>
      <family val="0"/>
    </font>
    <font>
      <i/>
      <sz val="9"/>
      <color indexed="8"/>
      <name val="Times New Roman"/>
      <family val="0"/>
    </font>
    <font>
      <sz val="6"/>
      <color indexed="8"/>
      <name val="Tahoma"/>
      <family val="0"/>
    </font>
    <font>
      <sz val="8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8"/>
      <name val="Tahoma"/>
      <family val="2"/>
    </font>
    <font>
      <b/>
      <sz val="8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left" vertical="top" wrapText="1"/>
    </xf>
    <xf numFmtId="0" fontId="5" fillId="33" borderId="0" xfId="0" applyNumberFormat="1" applyFont="1" applyFill="1" applyAlignment="1">
      <alignment horizontal="right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4" fillId="33" borderId="0" xfId="0" applyNumberFormat="1" applyFont="1" applyFill="1" applyAlignment="1">
      <alignment horizontal="right" vertical="center" wrapText="1"/>
    </xf>
    <xf numFmtId="0" fontId="4" fillId="33" borderId="0" xfId="0" applyNumberFormat="1" applyFont="1" applyFill="1" applyAlignment="1">
      <alignment horizontal="center" vertical="center" wrapText="1"/>
    </xf>
    <xf numFmtId="0" fontId="4" fillId="33" borderId="11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left" vertical="center" wrapText="1"/>
    </xf>
    <xf numFmtId="0" fontId="6" fillId="33" borderId="12" xfId="0" applyNumberFormat="1" applyFont="1" applyFill="1" applyBorder="1" applyAlignment="1">
      <alignment horizontal="left" vertical="center" wrapText="1"/>
    </xf>
    <xf numFmtId="0" fontId="4" fillId="33" borderId="13" xfId="0" applyNumberFormat="1" applyFont="1" applyFill="1" applyBorder="1" applyAlignment="1">
      <alignment horizontal="center" vertical="center" wrapText="1"/>
    </xf>
    <xf numFmtId="0" fontId="4" fillId="33" borderId="14" xfId="0" applyNumberFormat="1" applyFont="1" applyFill="1" applyBorder="1" applyAlignment="1">
      <alignment horizontal="center" vertical="center" wrapText="1"/>
    </xf>
    <xf numFmtId="0" fontId="4" fillId="33" borderId="15" xfId="0" applyNumberFormat="1" applyFont="1" applyFill="1" applyBorder="1" applyAlignment="1">
      <alignment horizontal="center" vertical="center" wrapText="1"/>
    </xf>
    <xf numFmtId="0" fontId="4" fillId="33" borderId="16" xfId="0" applyNumberFormat="1" applyFont="1" applyFill="1" applyBorder="1" applyAlignment="1">
      <alignment horizontal="center" vertical="center" wrapText="1"/>
    </xf>
    <xf numFmtId="0" fontId="4" fillId="33" borderId="17" xfId="0" applyNumberFormat="1" applyFont="1" applyFill="1" applyBorder="1" applyAlignment="1">
      <alignment horizontal="center" vertical="center" wrapText="1"/>
    </xf>
    <xf numFmtId="0" fontId="4" fillId="33" borderId="17" xfId="0" applyNumberFormat="1" applyFont="1" applyFill="1" applyBorder="1" applyAlignment="1">
      <alignment horizontal="center" vertical="center" wrapText="1"/>
    </xf>
    <xf numFmtId="0" fontId="7" fillId="33" borderId="18" xfId="0" applyNumberFormat="1" applyFont="1" applyFill="1" applyBorder="1" applyAlignment="1">
      <alignment horizontal="center" vertical="top" wrapText="1"/>
    </xf>
    <xf numFmtId="0" fontId="7" fillId="33" borderId="19" xfId="0" applyNumberFormat="1" applyFont="1" applyFill="1" applyBorder="1" applyAlignment="1">
      <alignment horizontal="center" vertical="top" wrapText="1"/>
    </xf>
    <xf numFmtId="0" fontId="7" fillId="33" borderId="19" xfId="0" applyNumberFormat="1" applyFont="1" applyFill="1" applyBorder="1" applyAlignment="1">
      <alignment horizontal="center" vertical="top" wrapText="1"/>
    </xf>
    <xf numFmtId="0" fontId="7" fillId="33" borderId="18" xfId="0" applyNumberFormat="1" applyFont="1" applyFill="1" applyBorder="1" applyAlignment="1">
      <alignment horizontal="center" vertical="top" wrapText="1"/>
    </xf>
    <xf numFmtId="0" fontId="7" fillId="33" borderId="14" xfId="0" applyNumberFormat="1" applyFont="1" applyFill="1" applyBorder="1" applyAlignment="1">
      <alignment horizontal="center" vertical="top" wrapText="1"/>
    </xf>
    <xf numFmtId="0" fontId="4" fillId="33" borderId="16" xfId="0" applyNumberFormat="1" applyFont="1" applyFill="1" applyBorder="1" applyAlignment="1">
      <alignment horizontal="left" vertical="top" wrapText="1"/>
    </xf>
    <xf numFmtId="4" fontId="4" fillId="33" borderId="16" xfId="0" applyNumberFormat="1" applyFont="1" applyFill="1" applyBorder="1" applyAlignment="1">
      <alignment horizontal="right" vertical="top" wrapText="1"/>
    </xf>
    <xf numFmtId="4" fontId="4" fillId="33" borderId="13" xfId="0" applyNumberFormat="1" applyFont="1" applyFill="1" applyBorder="1" applyAlignment="1">
      <alignment horizontal="right" vertical="top" wrapText="1"/>
    </xf>
    <xf numFmtId="0" fontId="4" fillId="33" borderId="13" xfId="0" applyNumberFormat="1" applyFont="1" applyFill="1" applyBorder="1" applyAlignment="1">
      <alignment horizontal="right" vertical="top" wrapText="1"/>
    </xf>
    <xf numFmtId="0" fontId="4" fillId="33" borderId="16" xfId="0" applyNumberFormat="1" applyFont="1" applyFill="1" applyBorder="1" applyAlignment="1">
      <alignment horizontal="center" vertical="top" wrapText="1"/>
    </xf>
    <xf numFmtId="0" fontId="4" fillId="33" borderId="17" xfId="0" applyNumberFormat="1" applyFont="1" applyFill="1" applyBorder="1" applyAlignment="1">
      <alignment horizontal="center" vertical="top" wrapText="1"/>
    </xf>
    <xf numFmtId="0" fontId="4" fillId="33" borderId="17" xfId="0" applyNumberFormat="1" applyFont="1" applyFill="1" applyBorder="1" applyAlignment="1">
      <alignment horizontal="center" vertical="top" wrapText="1"/>
    </xf>
    <xf numFmtId="0" fontId="4" fillId="33" borderId="20" xfId="0" applyNumberFormat="1" applyFont="1" applyFill="1" applyBorder="1" applyAlignment="1">
      <alignment horizontal="right" vertical="top" wrapText="1"/>
    </xf>
    <xf numFmtId="4" fontId="4" fillId="33" borderId="20" xfId="0" applyNumberFormat="1" applyFont="1" applyFill="1" applyBorder="1" applyAlignment="1">
      <alignment horizontal="right" vertical="top" wrapText="1"/>
    </xf>
    <xf numFmtId="4" fontId="4" fillId="33" borderId="21" xfId="0" applyNumberFormat="1" applyFont="1" applyFill="1" applyBorder="1" applyAlignment="1">
      <alignment horizontal="right" vertical="top" wrapText="1"/>
    </xf>
    <xf numFmtId="0" fontId="8" fillId="33" borderId="0" xfId="0" applyNumberFormat="1" applyFont="1" applyFill="1" applyAlignment="1">
      <alignment horizontal="left" vertical="top" wrapText="1"/>
    </xf>
    <xf numFmtId="0" fontId="26" fillId="33" borderId="0" xfId="0" applyNumberFormat="1" applyFont="1" applyFill="1" applyAlignment="1">
      <alignment horizontal="center" vertical="center" wrapText="1"/>
    </xf>
    <xf numFmtId="0" fontId="27" fillId="33" borderId="16" xfId="0" applyNumberFormat="1" applyFont="1" applyFill="1" applyBorder="1" applyAlignment="1">
      <alignment horizontal="left" vertical="top" wrapText="1"/>
    </xf>
    <xf numFmtId="4" fontId="27" fillId="33" borderId="16" xfId="0" applyNumberFormat="1" applyFont="1" applyFill="1" applyBorder="1" applyAlignment="1">
      <alignment horizontal="right" vertical="top" wrapText="1"/>
    </xf>
    <xf numFmtId="4" fontId="27" fillId="33" borderId="13" xfId="0" applyNumberFormat="1" applyFont="1" applyFill="1" applyBorder="1" applyAlignment="1">
      <alignment horizontal="right" vertical="top" wrapText="1"/>
    </xf>
    <xf numFmtId="4" fontId="27" fillId="2" borderId="16" xfId="0" applyNumberFormat="1" applyFont="1" applyFill="1" applyBorder="1" applyAlignment="1">
      <alignment horizontal="right" vertical="top" wrapText="1"/>
    </xf>
    <xf numFmtId="0" fontId="27" fillId="2" borderId="13" xfId="0" applyNumberFormat="1" applyFont="1" applyFill="1" applyBorder="1" applyAlignment="1">
      <alignment horizontal="right" vertical="top" wrapText="1"/>
    </xf>
    <xf numFmtId="4" fontId="27" fillId="2" borderId="13" xfId="0" applyNumberFormat="1" applyFont="1" applyFill="1" applyBorder="1" applyAlignment="1">
      <alignment horizontal="right" vertical="top" wrapText="1"/>
    </xf>
    <xf numFmtId="4" fontId="27" fillId="34" borderId="16" xfId="0" applyNumberFormat="1" applyFont="1" applyFill="1" applyBorder="1" applyAlignment="1">
      <alignment horizontal="right" vertical="top" wrapText="1"/>
    </xf>
    <xf numFmtId="4" fontId="27" fillId="34" borderId="13" xfId="0" applyNumberFormat="1" applyFont="1" applyFill="1" applyBorder="1" applyAlignment="1">
      <alignment horizontal="right" vertical="top" wrapText="1"/>
    </xf>
    <xf numFmtId="0" fontId="27" fillId="34" borderId="22" xfId="0" applyNumberFormat="1" applyFont="1" applyFill="1" applyBorder="1" applyAlignment="1">
      <alignment horizontal="center" vertical="top" wrapText="1"/>
    </xf>
    <xf numFmtId="0" fontId="27" fillId="34" borderId="23" xfId="0" applyNumberFormat="1" applyFont="1" applyFill="1" applyBorder="1" applyAlignment="1">
      <alignment horizontal="center" vertical="top" wrapText="1"/>
    </xf>
    <xf numFmtId="0" fontId="27" fillId="34" borderId="24" xfId="0" applyNumberFormat="1" applyFont="1" applyFill="1" applyBorder="1" applyAlignment="1">
      <alignment horizontal="center" vertical="top" wrapText="1"/>
    </xf>
    <xf numFmtId="0" fontId="27" fillId="2" borderId="25" xfId="0" applyNumberFormat="1" applyFont="1" applyFill="1" applyBorder="1" applyAlignment="1">
      <alignment horizontal="center" vertical="top" wrapText="1"/>
    </xf>
    <xf numFmtId="0" fontId="27" fillId="2" borderId="26" xfId="0" applyNumberFormat="1" applyFont="1" applyFill="1" applyBorder="1" applyAlignment="1">
      <alignment horizontal="center" vertical="top" wrapText="1"/>
    </xf>
    <xf numFmtId="0" fontId="27" fillId="2" borderId="27" xfId="0" applyNumberFormat="1" applyFont="1" applyFill="1" applyBorder="1" applyAlignment="1">
      <alignment horizontal="center" vertical="top" wrapText="1"/>
    </xf>
    <xf numFmtId="0" fontId="27" fillId="34" borderId="25" xfId="0" applyNumberFormat="1" applyFont="1" applyFill="1" applyBorder="1" applyAlignment="1">
      <alignment horizontal="center" vertical="top" wrapText="1"/>
    </xf>
    <xf numFmtId="0" fontId="27" fillId="34" borderId="26" xfId="0" applyNumberFormat="1" applyFont="1" applyFill="1" applyBorder="1" applyAlignment="1">
      <alignment horizontal="center" vertical="top" wrapText="1"/>
    </xf>
    <xf numFmtId="0" fontId="27" fillId="34" borderId="27" xfId="0" applyNumberFormat="1" applyFont="1" applyFill="1" applyBorder="1" applyAlignment="1">
      <alignment horizontal="center" vertical="top" wrapText="1"/>
    </xf>
    <xf numFmtId="0" fontId="27" fillId="0" borderId="25" xfId="0" applyNumberFormat="1" applyFont="1" applyFill="1" applyBorder="1" applyAlignment="1">
      <alignment horizontal="center" vertical="top" wrapText="1"/>
    </xf>
    <xf numFmtId="0" fontId="27" fillId="0" borderId="26" xfId="0" applyNumberFormat="1" applyFont="1" applyFill="1" applyBorder="1" applyAlignment="1">
      <alignment horizontal="center" vertical="top" wrapText="1"/>
    </xf>
    <xf numFmtId="0" fontId="27" fillId="0" borderId="27" xfId="0" applyNumberFormat="1" applyFont="1" applyFill="1" applyBorder="1" applyAlignment="1">
      <alignment horizontal="center" vertical="top" wrapText="1"/>
    </xf>
    <xf numFmtId="4" fontId="27" fillId="0" borderId="16" xfId="0" applyNumberFormat="1" applyFont="1" applyFill="1" applyBorder="1" applyAlignment="1">
      <alignment horizontal="right" vertical="top" wrapText="1"/>
    </xf>
    <xf numFmtId="0" fontId="27" fillId="0" borderId="13" xfId="0" applyNumberFormat="1" applyFont="1" applyFill="1" applyBorder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25"/>
  <sheetViews>
    <sheetView tabSelected="1" zoomScalePageLayoutView="0" workbookViewId="0" topLeftCell="A1">
      <selection activeCell="AB17" sqref="AB17"/>
    </sheetView>
  </sheetViews>
  <sheetFormatPr defaultColWidth="9.140625" defaultRowHeight="12.75"/>
  <cols>
    <col min="1" max="1" width="7.7109375" style="1" customWidth="1"/>
    <col min="2" max="2" width="10.7109375" style="1" customWidth="1"/>
    <col min="3" max="3" width="2.7109375" style="1" customWidth="1"/>
    <col min="4" max="4" width="5.7109375" style="1" customWidth="1"/>
    <col min="5" max="5" width="7.7109375" style="1" customWidth="1"/>
    <col min="6" max="6" width="9.7109375" style="1" customWidth="1"/>
    <col min="7" max="7" width="3.7109375" style="1" customWidth="1"/>
    <col min="8" max="9" width="1.7109375" style="1" customWidth="1"/>
    <col min="10" max="10" width="0.13671875" style="1" customWidth="1"/>
    <col min="11" max="11" width="18.7109375" style="1" customWidth="1"/>
    <col min="12" max="13" width="2.7109375" style="1" customWidth="1"/>
    <col min="14" max="14" width="0.13671875" style="1" customWidth="1"/>
    <col min="15" max="15" width="5.7109375" style="1" customWidth="1"/>
    <col min="16" max="16" width="1.7109375" style="1" customWidth="1"/>
    <col min="17" max="17" width="5.7109375" style="1" customWidth="1"/>
    <col min="18" max="18" width="6.7109375" style="1" customWidth="1"/>
    <col min="19" max="19" width="1.7109375" style="1" customWidth="1"/>
    <col min="20" max="20" width="4.7109375" style="1" customWidth="1"/>
    <col min="21" max="21" width="3.7109375" style="1" customWidth="1"/>
    <col min="22" max="22" width="4.7109375" style="1" customWidth="1"/>
  </cols>
  <sheetData>
    <row r="1" spans="1:22" s="1" customFormat="1" ht="18" customHeight="1">
      <c r="A1" s="33" t="s">
        <v>152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2" t="s">
        <v>0</v>
      </c>
      <c r="R1" s="2"/>
      <c r="S1" s="2"/>
      <c r="T1" s="2"/>
      <c r="U1" s="2"/>
      <c r="V1" s="2"/>
    </row>
    <row r="2" spans="1:22" s="1" customFormat="1" ht="15.7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4" t="s">
        <v>1</v>
      </c>
      <c r="U2" s="4"/>
      <c r="V2" s="4"/>
    </row>
    <row r="3" spans="1:22" s="1" customFormat="1" ht="1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6" t="s">
        <v>3</v>
      </c>
      <c r="S3" s="6"/>
      <c r="T3" s="4" t="s">
        <v>4</v>
      </c>
      <c r="U3" s="4"/>
      <c r="V3" s="4"/>
    </row>
    <row r="4" spans="1:22" s="1" customFormat="1" ht="15.75" customHeight="1">
      <c r="A4" s="5" t="s">
        <v>5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7" t="s">
        <v>0</v>
      </c>
      <c r="S4" s="7"/>
      <c r="T4" s="8" t="s">
        <v>6</v>
      </c>
      <c r="U4" s="8"/>
      <c r="V4" s="8"/>
    </row>
    <row r="5" spans="1:22" s="1" customFormat="1" ht="15.75" customHeight="1">
      <c r="A5" s="3" t="s">
        <v>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6" t="s">
        <v>0</v>
      </c>
      <c r="S5" s="6"/>
      <c r="T5" s="8" t="s">
        <v>0</v>
      </c>
      <c r="U5" s="8"/>
      <c r="V5" s="8"/>
    </row>
    <row r="6" spans="1:22" s="1" customFormat="1" ht="15" customHeight="1">
      <c r="A6" s="9" t="s">
        <v>7</v>
      </c>
      <c r="B6" s="9"/>
      <c r="C6" s="9"/>
      <c r="D6" s="9"/>
      <c r="E6" s="9"/>
      <c r="F6" s="9"/>
      <c r="G6" s="9"/>
      <c r="H6" s="9"/>
      <c r="I6" s="9"/>
      <c r="J6" s="10" t="s">
        <v>8</v>
      </c>
      <c r="K6" s="10"/>
      <c r="L6" s="10"/>
      <c r="M6" s="10"/>
      <c r="N6" s="10"/>
      <c r="O6" s="10"/>
      <c r="P6" s="10"/>
      <c r="Q6" s="10"/>
      <c r="R6" s="6" t="s">
        <v>9</v>
      </c>
      <c r="S6" s="6"/>
      <c r="T6" s="11" t="s">
        <v>0</v>
      </c>
      <c r="U6" s="11"/>
      <c r="V6" s="11"/>
    </row>
    <row r="7" spans="1:22" s="1" customFormat="1" ht="15" customHeight="1">
      <c r="A7" s="9" t="s">
        <v>10</v>
      </c>
      <c r="B7" s="9"/>
      <c r="C7" s="9"/>
      <c r="D7" s="9"/>
      <c r="E7" s="9"/>
      <c r="F7" s="9"/>
      <c r="G7" s="10" t="s">
        <v>0</v>
      </c>
      <c r="H7" s="10"/>
      <c r="I7" s="10"/>
      <c r="J7" s="10"/>
      <c r="K7" s="10"/>
      <c r="L7" s="10"/>
      <c r="M7" s="10"/>
      <c r="N7" s="10"/>
      <c r="O7" s="10"/>
      <c r="P7" s="10"/>
      <c r="Q7" s="10"/>
      <c r="R7" s="6" t="s">
        <v>11</v>
      </c>
      <c r="S7" s="6"/>
      <c r="T7" s="11" t="s">
        <v>0</v>
      </c>
      <c r="U7" s="11"/>
      <c r="V7" s="11"/>
    </row>
    <row r="8" spans="1:22" s="1" customFormat="1" ht="15" customHeight="1">
      <c r="A8" s="9" t="s">
        <v>12</v>
      </c>
      <c r="B8" s="9"/>
      <c r="C8" s="9"/>
      <c r="D8" s="10" t="s">
        <v>13</v>
      </c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6" t="s">
        <v>0</v>
      </c>
      <c r="S8" s="6"/>
      <c r="T8" s="11" t="s">
        <v>0</v>
      </c>
      <c r="U8" s="11"/>
      <c r="V8" s="11"/>
    </row>
    <row r="9" spans="1:22" s="1" customFormat="1" ht="13.5" customHeight="1">
      <c r="A9" s="9" t="s">
        <v>14</v>
      </c>
      <c r="B9" s="9"/>
      <c r="C9" s="9"/>
      <c r="D9" s="9"/>
      <c r="E9" s="9"/>
      <c r="F9" s="9"/>
      <c r="G9" s="9"/>
      <c r="H9" s="9"/>
      <c r="I9" s="9" t="s">
        <v>0</v>
      </c>
      <c r="J9" s="9"/>
      <c r="K9" s="9"/>
      <c r="L9" s="9"/>
      <c r="M9" s="9"/>
      <c r="N9" s="9"/>
      <c r="O9" s="9"/>
      <c r="P9" s="9"/>
      <c r="Q9" s="6" t="s">
        <v>15</v>
      </c>
      <c r="R9" s="6"/>
      <c r="S9" s="6"/>
      <c r="T9" s="12" t="s">
        <v>16</v>
      </c>
      <c r="U9" s="12"/>
      <c r="V9" s="12"/>
    </row>
    <row r="10" spans="1:22" s="1" customFormat="1" ht="13.5" customHeight="1">
      <c r="A10" s="9" t="s">
        <v>0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</row>
    <row r="11" spans="1:22" s="1" customFormat="1" ht="13.5" customHeight="1">
      <c r="A11" s="2" t="s">
        <v>17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</row>
    <row r="12" spans="1:22" s="1" customFormat="1" ht="13.5" customHeight="1">
      <c r="A12" s="2" t="s">
        <v>18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</row>
    <row r="13" spans="1:22" s="1" customFormat="1" ht="2.25" customHeight="1">
      <c r="A13" s="2" t="s">
        <v>0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</row>
    <row r="14" spans="1:22" s="1" customFormat="1" ht="13.5" customHeight="1">
      <c r="A14" s="13" t="s">
        <v>19</v>
      </c>
      <c r="B14" s="13"/>
      <c r="C14" s="13"/>
      <c r="D14" s="13"/>
      <c r="E14" s="13"/>
      <c r="F14" s="13" t="s">
        <v>24</v>
      </c>
      <c r="G14" s="13"/>
      <c r="H14" s="13"/>
      <c r="I14" s="13"/>
      <c r="J14" s="13"/>
      <c r="K14" s="13"/>
      <c r="L14" s="13"/>
      <c r="M14" s="13"/>
      <c r="N14" s="13"/>
      <c r="O14" s="13"/>
      <c r="P14" s="13" t="s">
        <v>25</v>
      </c>
      <c r="Q14" s="13"/>
      <c r="R14" s="13"/>
      <c r="S14" s="4" t="s">
        <v>26</v>
      </c>
      <c r="T14" s="4"/>
      <c r="U14" s="4"/>
      <c r="V14" s="4"/>
    </row>
    <row r="15" spans="1:22" s="1" customFormat="1" ht="21" customHeight="1">
      <c r="A15" s="14" t="s">
        <v>20</v>
      </c>
      <c r="B15" s="15" t="s">
        <v>21</v>
      </c>
      <c r="C15" s="16" t="s">
        <v>22</v>
      </c>
      <c r="D15" s="16"/>
      <c r="E15" s="15" t="s">
        <v>23</v>
      </c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4"/>
      <c r="T15" s="4"/>
      <c r="U15" s="4"/>
      <c r="V15" s="4"/>
    </row>
    <row r="16" spans="1:22" s="1" customFormat="1" ht="13.5" customHeight="1" thickBot="1">
      <c r="A16" s="17" t="s">
        <v>27</v>
      </c>
      <c r="B16" s="18" t="s">
        <v>28</v>
      </c>
      <c r="C16" s="19" t="s">
        <v>29</v>
      </c>
      <c r="D16" s="19"/>
      <c r="E16" s="18" t="s">
        <v>30</v>
      </c>
      <c r="F16" s="20" t="s">
        <v>31</v>
      </c>
      <c r="G16" s="20"/>
      <c r="H16" s="20"/>
      <c r="I16" s="20"/>
      <c r="J16" s="20"/>
      <c r="K16" s="20"/>
      <c r="L16" s="20"/>
      <c r="M16" s="20"/>
      <c r="N16" s="20"/>
      <c r="O16" s="20"/>
      <c r="P16" s="20" t="s">
        <v>32</v>
      </c>
      <c r="Q16" s="20"/>
      <c r="R16" s="20"/>
      <c r="S16" s="21" t="s">
        <v>33</v>
      </c>
      <c r="T16" s="21"/>
      <c r="U16" s="21"/>
      <c r="V16" s="21"/>
    </row>
    <row r="17" spans="1:22" s="1" customFormat="1" ht="37.5" customHeight="1">
      <c r="A17" s="42" t="s">
        <v>34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4"/>
      <c r="P17" s="40">
        <f>63235785.23</f>
        <v>63235785.23</v>
      </c>
      <c r="Q17" s="40"/>
      <c r="R17" s="40"/>
      <c r="S17" s="41">
        <f>45323179.99</f>
        <v>45323179.99</v>
      </c>
      <c r="T17" s="41"/>
      <c r="U17" s="41"/>
      <c r="V17" s="41"/>
    </row>
    <row r="18" spans="1:22" s="1" customFormat="1" ht="33.75" customHeight="1">
      <c r="A18" s="45" t="s">
        <v>35</v>
      </c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7"/>
      <c r="P18" s="37">
        <f>81500</f>
        <v>81500</v>
      </c>
      <c r="Q18" s="37"/>
      <c r="R18" s="37"/>
      <c r="S18" s="38" t="s">
        <v>0</v>
      </c>
      <c r="T18" s="38"/>
      <c r="U18" s="38"/>
      <c r="V18" s="38"/>
    </row>
    <row r="19" spans="1:22" s="1" customFormat="1" ht="13.5" customHeight="1">
      <c r="A19" s="26" t="s">
        <v>36</v>
      </c>
      <c r="B19" s="27" t="s">
        <v>37</v>
      </c>
      <c r="C19" s="28" t="s">
        <v>38</v>
      </c>
      <c r="D19" s="28"/>
      <c r="E19" s="27" t="s">
        <v>39</v>
      </c>
      <c r="F19" s="22" t="s">
        <v>40</v>
      </c>
      <c r="G19" s="22"/>
      <c r="H19" s="22"/>
      <c r="I19" s="22"/>
      <c r="J19" s="22"/>
      <c r="K19" s="22"/>
      <c r="L19" s="22"/>
      <c r="M19" s="22"/>
      <c r="N19" s="22"/>
      <c r="O19" s="22"/>
      <c r="P19" s="23">
        <f>5000</f>
        <v>5000</v>
      </c>
      <c r="Q19" s="23"/>
      <c r="R19" s="23"/>
      <c r="S19" s="25" t="s">
        <v>0</v>
      </c>
      <c r="T19" s="25"/>
      <c r="U19" s="25"/>
      <c r="V19" s="25"/>
    </row>
    <row r="20" spans="1:22" s="1" customFormat="1" ht="13.5" customHeight="1">
      <c r="A20" s="26" t="s">
        <v>36</v>
      </c>
      <c r="B20" s="27" t="s">
        <v>37</v>
      </c>
      <c r="C20" s="28" t="s">
        <v>41</v>
      </c>
      <c r="D20" s="28"/>
      <c r="E20" s="27" t="s">
        <v>42</v>
      </c>
      <c r="F20" s="22" t="s">
        <v>43</v>
      </c>
      <c r="G20" s="22"/>
      <c r="H20" s="22"/>
      <c r="I20" s="22"/>
      <c r="J20" s="22"/>
      <c r="K20" s="22"/>
      <c r="L20" s="22"/>
      <c r="M20" s="22"/>
      <c r="N20" s="22"/>
      <c r="O20" s="22"/>
      <c r="P20" s="23">
        <f>76500</f>
        <v>76500</v>
      </c>
      <c r="Q20" s="23"/>
      <c r="R20" s="23"/>
      <c r="S20" s="25" t="s">
        <v>0</v>
      </c>
      <c r="T20" s="25"/>
      <c r="U20" s="25"/>
      <c r="V20" s="25"/>
    </row>
    <row r="21" spans="1:22" s="1" customFormat="1" ht="33.75" customHeight="1">
      <c r="A21" s="45" t="s">
        <v>44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7"/>
      <c r="P21" s="37">
        <f>4000</f>
        <v>4000</v>
      </c>
      <c r="Q21" s="37"/>
      <c r="R21" s="37"/>
      <c r="S21" s="39">
        <f>3400</f>
        <v>3400</v>
      </c>
      <c r="T21" s="39"/>
      <c r="U21" s="39"/>
      <c r="V21" s="39"/>
    </row>
    <row r="22" spans="1:22" s="1" customFormat="1" ht="13.5" customHeight="1">
      <c r="A22" s="26" t="s">
        <v>36</v>
      </c>
      <c r="B22" s="27" t="s">
        <v>45</v>
      </c>
      <c r="C22" s="28" t="s">
        <v>41</v>
      </c>
      <c r="D22" s="28"/>
      <c r="E22" s="27" t="s">
        <v>46</v>
      </c>
      <c r="F22" s="22" t="s">
        <v>47</v>
      </c>
      <c r="G22" s="22"/>
      <c r="H22" s="22"/>
      <c r="I22" s="22"/>
      <c r="J22" s="22"/>
      <c r="K22" s="22"/>
      <c r="L22" s="22"/>
      <c r="M22" s="22"/>
      <c r="N22" s="22"/>
      <c r="O22" s="22"/>
      <c r="P22" s="23">
        <f>2000</f>
        <v>2000</v>
      </c>
      <c r="Q22" s="23"/>
      <c r="R22" s="23"/>
      <c r="S22" s="24">
        <f>1700</f>
        <v>1700</v>
      </c>
      <c r="T22" s="24"/>
      <c r="U22" s="24"/>
      <c r="V22" s="24"/>
    </row>
    <row r="23" spans="1:22" s="1" customFormat="1" ht="13.5" customHeight="1">
      <c r="A23" s="26" t="s">
        <v>36</v>
      </c>
      <c r="B23" s="27" t="s">
        <v>45</v>
      </c>
      <c r="C23" s="28" t="s">
        <v>41</v>
      </c>
      <c r="D23" s="28"/>
      <c r="E23" s="27" t="s">
        <v>48</v>
      </c>
      <c r="F23" s="22" t="s">
        <v>49</v>
      </c>
      <c r="G23" s="22"/>
      <c r="H23" s="22"/>
      <c r="I23" s="22"/>
      <c r="J23" s="22"/>
      <c r="K23" s="22"/>
      <c r="L23" s="22"/>
      <c r="M23" s="22"/>
      <c r="N23" s="22"/>
      <c r="O23" s="22"/>
      <c r="P23" s="23">
        <f>2000</f>
        <v>2000</v>
      </c>
      <c r="Q23" s="23"/>
      <c r="R23" s="23"/>
      <c r="S23" s="24">
        <f>1700</f>
        <v>1700</v>
      </c>
      <c r="T23" s="24"/>
      <c r="U23" s="24"/>
      <c r="V23" s="24"/>
    </row>
    <row r="24" spans="1:22" s="1" customFormat="1" ht="24" customHeight="1">
      <c r="A24" s="45" t="s">
        <v>50</v>
      </c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7"/>
      <c r="P24" s="37">
        <f>4385231.12</f>
        <v>4385231.12</v>
      </c>
      <c r="Q24" s="37"/>
      <c r="R24" s="37"/>
      <c r="S24" s="39">
        <f>3547425.73</f>
        <v>3547425.73</v>
      </c>
      <c r="T24" s="39"/>
      <c r="U24" s="39"/>
      <c r="V24" s="39"/>
    </row>
    <row r="25" spans="1:22" s="1" customFormat="1" ht="13.5" customHeight="1">
      <c r="A25" s="26" t="s">
        <v>36</v>
      </c>
      <c r="B25" s="27" t="s">
        <v>51</v>
      </c>
      <c r="C25" s="28" t="s">
        <v>41</v>
      </c>
      <c r="D25" s="28"/>
      <c r="E25" s="27" t="s">
        <v>52</v>
      </c>
      <c r="F25" s="22" t="s">
        <v>53</v>
      </c>
      <c r="G25" s="22"/>
      <c r="H25" s="22"/>
      <c r="I25" s="22"/>
      <c r="J25" s="22"/>
      <c r="K25" s="22"/>
      <c r="L25" s="22"/>
      <c r="M25" s="22"/>
      <c r="N25" s="22"/>
      <c r="O25" s="22"/>
      <c r="P25" s="23">
        <f>335803.44</f>
        <v>335803.44</v>
      </c>
      <c r="Q25" s="23"/>
      <c r="R25" s="23"/>
      <c r="S25" s="24">
        <f>335803.44</f>
        <v>335803.44</v>
      </c>
      <c r="T25" s="24"/>
      <c r="U25" s="24"/>
      <c r="V25" s="24"/>
    </row>
    <row r="26" spans="1:22" s="1" customFormat="1" ht="13.5" customHeight="1">
      <c r="A26" s="26" t="s">
        <v>36</v>
      </c>
      <c r="B26" s="27" t="s">
        <v>51</v>
      </c>
      <c r="C26" s="28" t="s">
        <v>41</v>
      </c>
      <c r="D26" s="28"/>
      <c r="E26" s="27" t="s">
        <v>42</v>
      </c>
      <c r="F26" s="22" t="s">
        <v>43</v>
      </c>
      <c r="G26" s="22"/>
      <c r="H26" s="22"/>
      <c r="I26" s="22"/>
      <c r="J26" s="22"/>
      <c r="K26" s="22"/>
      <c r="L26" s="22"/>
      <c r="M26" s="22"/>
      <c r="N26" s="22"/>
      <c r="O26" s="22"/>
      <c r="P26" s="23">
        <f>3194345.68</f>
        <v>3194345.68</v>
      </c>
      <c r="Q26" s="23"/>
      <c r="R26" s="23"/>
      <c r="S26" s="24">
        <f>2356540.29</f>
        <v>2356540.29</v>
      </c>
      <c r="T26" s="24"/>
      <c r="U26" s="24"/>
      <c r="V26" s="24"/>
    </row>
    <row r="27" spans="1:22" s="1" customFormat="1" ht="13.5" customHeight="1">
      <c r="A27" s="26" t="s">
        <v>36</v>
      </c>
      <c r="B27" s="27" t="s">
        <v>51</v>
      </c>
      <c r="C27" s="28" t="s">
        <v>54</v>
      </c>
      <c r="D27" s="28"/>
      <c r="E27" s="27" t="s">
        <v>55</v>
      </c>
      <c r="F27" s="22" t="s">
        <v>56</v>
      </c>
      <c r="G27" s="22"/>
      <c r="H27" s="22"/>
      <c r="I27" s="22"/>
      <c r="J27" s="22"/>
      <c r="K27" s="22"/>
      <c r="L27" s="22"/>
      <c r="M27" s="22"/>
      <c r="N27" s="22"/>
      <c r="O27" s="22"/>
      <c r="P27" s="23">
        <f>854082</f>
        <v>854082</v>
      </c>
      <c r="Q27" s="23"/>
      <c r="R27" s="23"/>
      <c r="S27" s="24">
        <f>854082</f>
        <v>854082</v>
      </c>
      <c r="T27" s="24"/>
      <c r="U27" s="24"/>
      <c r="V27" s="24"/>
    </row>
    <row r="28" spans="1:22" s="1" customFormat="1" ht="13.5" customHeight="1">
      <c r="A28" s="26" t="s">
        <v>36</v>
      </c>
      <c r="B28" s="27" t="s">
        <v>51</v>
      </c>
      <c r="C28" s="28" t="s">
        <v>57</v>
      </c>
      <c r="D28" s="28"/>
      <c r="E28" s="27" t="s">
        <v>55</v>
      </c>
      <c r="F28" s="22" t="s">
        <v>56</v>
      </c>
      <c r="G28" s="22"/>
      <c r="H28" s="22"/>
      <c r="I28" s="22"/>
      <c r="J28" s="22"/>
      <c r="K28" s="22"/>
      <c r="L28" s="22"/>
      <c r="M28" s="22"/>
      <c r="N28" s="22"/>
      <c r="O28" s="22"/>
      <c r="P28" s="23">
        <f>1000</f>
        <v>1000</v>
      </c>
      <c r="Q28" s="23"/>
      <c r="R28" s="23"/>
      <c r="S28" s="24">
        <f>1000</f>
        <v>1000</v>
      </c>
      <c r="T28" s="24"/>
      <c r="U28" s="24"/>
      <c r="V28" s="24"/>
    </row>
    <row r="29" spans="1:22" s="1" customFormat="1" ht="24" customHeight="1">
      <c r="A29" s="45" t="s">
        <v>58</v>
      </c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7"/>
      <c r="P29" s="37">
        <f>145389</f>
        <v>145389</v>
      </c>
      <c r="Q29" s="37"/>
      <c r="R29" s="37"/>
      <c r="S29" s="39">
        <f>141983.4</f>
        <v>141983.4</v>
      </c>
      <c r="T29" s="39"/>
      <c r="U29" s="39"/>
      <c r="V29" s="39"/>
    </row>
    <row r="30" spans="1:22" s="1" customFormat="1" ht="13.5" customHeight="1">
      <c r="A30" s="26" t="s">
        <v>36</v>
      </c>
      <c r="B30" s="27" t="s">
        <v>59</v>
      </c>
      <c r="C30" s="28" t="s">
        <v>41</v>
      </c>
      <c r="D30" s="28"/>
      <c r="E30" s="27" t="s">
        <v>42</v>
      </c>
      <c r="F30" s="22" t="s">
        <v>43</v>
      </c>
      <c r="G30" s="22"/>
      <c r="H30" s="22"/>
      <c r="I30" s="22"/>
      <c r="J30" s="22"/>
      <c r="K30" s="22"/>
      <c r="L30" s="22"/>
      <c r="M30" s="22"/>
      <c r="N30" s="22"/>
      <c r="O30" s="22"/>
      <c r="P30" s="23">
        <f>145389</f>
        <v>145389</v>
      </c>
      <c r="Q30" s="23"/>
      <c r="R30" s="23"/>
      <c r="S30" s="24">
        <f>141983.4</f>
        <v>141983.4</v>
      </c>
      <c r="T30" s="24"/>
      <c r="U30" s="24"/>
      <c r="V30" s="24"/>
    </row>
    <row r="31" spans="1:22" s="1" customFormat="1" ht="24" customHeight="1">
      <c r="A31" s="45" t="s">
        <v>60</v>
      </c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7"/>
      <c r="P31" s="37">
        <f>58619665.11</f>
        <v>58619665.11</v>
      </c>
      <c r="Q31" s="37"/>
      <c r="R31" s="37"/>
      <c r="S31" s="39">
        <f>41630370.86</f>
        <v>41630370.86</v>
      </c>
      <c r="T31" s="39"/>
      <c r="U31" s="39"/>
      <c r="V31" s="39"/>
    </row>
    <row r="32" spans="1:22" s="1" customFormat="1" ht="13.5" customHeight="1">
      <c r="A32" s="26" t="s">
        <v>61</v>
      </c>
      <c r="B32" s="27" t="s">
        <v>62</v>
      </c>
      <c r="C32" s="28" t="s">
        <v>63</v>
      </c>
      <c r="D32" s="28"/>
      <c r="E32" s="27" t="s">
        <v>64</v>
      </c>
      <c r="F32" s="22" t="s">
        <v>65</v>
      </c>
      <c r="G32" s="22"/>
      <c r="H32" s="22"/>
      <c r="I32" s="22"/>
      <c r="J32" s="22"/>
      <c r="K32" s="22"/>
      <c r="L32" s="22"/>
      <c r="M32" s="22"/>
      <c r="N32" s="22"/>
      <c r="O32" s="22"/>
      <c r="P32" s="23">
        <f>5990069</f>
        <v>5990069</v>
      </c>
      <c r="Q32" s="23"/>
      <c r="R32" s="23"/>
      <c r="S32" s="24">
        <f>2816812.67</f>
        <v>2816812.67</v>
      </c>
      <c r="T32" s="24"/>
      <c r="U32" s="24"/>
      <c r="V32" s="24"/>
    </row>
    <row r="33" spans="1:22" s="1" customFormat="1" ht="13.5" customHeight="1">
      <c r="A33" s="26" t="s">
        <v>61</v>
      </c>
      <c r="B33" s="27" t="s">
        <v>62</v>
      </c>
      <c r="C33" s="28" t="s">
        <v>63</v>
      </c>
      <c r="D33" s="28"/>
      <c r="E33" s="27" t="s">
        <v>66</v>
      </c>
      <c r="F33" s="22" t="s">
        <v>67</v>
      </c>
      <c r="G33" s="22"/>
      <c r="H33" s="22"/>
      <c r="I33" s="22"/>
      <c r="J33" s="22"/>
      <c r="K33" s="22"/>
      <c r="L33" s="22"/>
      <c r="M33" s="22"/>
      <c r="N33" s="22"/>
      <c r="O33" s="22"/>
      <c r="P33" s="23">
        <f>794584</f>
        <v>794584</v>
      </c>
      <c r="Q33" s="23"/>
      <c r="R33" s="23"/>
      <c r="S33" s="24">
        <f>495122.03</f>
        <v>495122.03</v>
      </c>
      <c r="T33" s="24"/>
      <c r="U33" s="24"/>
      <c r="V33" s="24"/>
    </row>
    <row r="34" spans="1:22" s="1" customFormat="1" ht="13.5" customHeight="1">
      <c r="A34" s="26" t="s">
        <v>68</v>
      </c>
      <c r="B34" s="27" t="s">
        <v>69</v>
      </c>
      <c r="C34" s="28" t="s">
        <v>63</v>
      </c>
      <c r="D34" s="28"/>
      <c r="E34" s="27" t="s">
        <v>64</v>
      </c>
      <c r="F34" s="22" t="s">
        <v>65</v>
      </c>
      <c r="G34" s="22"/>
      <c r="H34" s="22"/>
      <c r="I34" s="22"/>
      <c r="J34" s="22"/>
      <c r="K34" s="22"/>
      <c r="L34" s="22"/>
      <c r="M34" s="22"/>
      <c r="N34" s="22"/>
      <c r="O34" s="22"/>
      <c r="P34" s="23">
        <f>33636364</f>
        <v>33636364</v>
      </c>
      <c r="Q34" s="23"/>
      <c r="R34" s="23"/>
      <c r="S34" s="24">
        <f>24505445.38</f>
        <v>24505445.38</v>
      </c>
      <c r="T34" s="24"/>
      <c r="U34" s="24"/>
      <c r="V34" s="24"/>
    </row>
    <row r="35" spans="1:22" s="1" customFormat="1" ht="13.5" customHeight="1">
      <c r="A35" s="26" t="s">
        <v>68</v>
      </c>
      <c r="B35" s="27" t="s">
        <v>69</v>
      </c>
      <c r="C35" s="28" t="s">
        <v>63</v>
      </c>
      <c r="D35" s="28"/>
      <c r="E35" s="27" t="s">
        <v>66</v>
      </c>
      <c r="F35" s="22" t="s">
        <v>67</v>
      </c>
      <c r="G35" s="22"/>
      <c r="H35" s="22"/>
      <c r="I35" s="22"/>
      <c r="J35" s="22"/>
      <c r="K35" s="22"/>
      <c r="L35" s="22"/>
      <c r="M35" s="22"/>
      <c r="N35" s="22"/>
      <c r="O35" s="22"/>
      <c r="P35" s="23">
        <f>8128759</f>
        <v>8128759</v>
      </c>
      <c r="Q35" s="23"/>
      <c r="R35" s="23"/>
      <c r="S35" s="24">
        <f>5845994.71</f>
        <v>5845994.71</v>
      </c>
      <c r="T35" s="24"/>
      <c r="U35" s="24"/>
      <c r="V35" s="24"/>
    </row>
    <row r="36" spans="1:22" s="1" customFormat="1" ht="13.5" customHeight="1">
      <c r="A36" s="26" t="s">
        <v>68</v>
      </c>
      <c r="B36" s="27" t="s">
        <v>69</v>
      </c>
      <c r="C36" s="28" t="s">
        <v>38</v>
      </c>
      <c r="D36" s="28"/>
      <c r="E36" s="27" t="s">
        <v>39</v>
      </c>
      <c r="F36" s="22" t="s">
        <v>40</v>
      </c>
      <c r="G36" s="22"/>
      <c r="H36" s="22"/>
      <c r="I36" s="22"/>
      <c r="J36" s="22"/>
      <c r="K36" s="22"/>
      <c r="L36" s="22"/>
      <c r="M36" s="22"/>
      <c r="N36" s="22"/>
      <c r="O36" s="22"/>
      <c r="P36" s="23">
        <f>288701.8</f>
        <v>288701.8</v>
      </c>
      <c r="Q36" s="23"/>
      <c r="R36" s="23"/>
      <c r="S36" s="24">
        <f>288523.19</f>
        <v>288523.19</v>
      </c>
      <c r="T36" s="24"/>
      <c r="U36" s="24"/>
      <c r="V36" s="24"/>
    </row>
    <row r="37" spans="1:22" s="1" customFormat="1" ht="13.5" customHeight="1">
      <c r="A37" s="26" t="s">
        <v>68</v>
      </c>
      <c r="B37" s="27" t="s">
        <v>69</v>
      </c>
      <c r="C37" s="28" t="s">
        <v>38</v>
      </c>
      <c r="D37" s="28"/>
      <c r="E37" s="27" t="s">
        <v>70</v>
      </c>
      <c r="F37" s="22" t="s">
        <v>71</v>
      </c>
      <c r="G37" s="22"/>
      <c r="H37" s="22"/>
      <c r="I37" s="22"/>
      <c r="J37" s="22"/>
      <c r="K37" s="22"/>
      <c r="L37" s="22"/>
      <c r="M37" s="22"/>
      <c r="N37" s="22"/>
      <c r="O37" s="22"/>
      <c r="P37" s="23">
        <f>133297.2</f>
        <v>133297.2</v>
      </c>
      <c r="Q37" s="23"/>
      <c r="R37" s="23"/>
      <c r="S37" s="24">
        <f>133279.7</f>
        <v>133279.7</v>
      </c>
      <c r="T37" s="24"/>
      <c r="U37" s="24"/>
      <c r="V37" s="24"/>
    </row>
    <row r="38" spans="1:22" s="1" customFormat="1" ht="13.5" customHeight="1">
      <c r="A38" s="26" t="s">
        <v>68</v>
      </c>
      <c r="B38" s="27" t="s">
        <v>69</v>
      </c>
      <c r="C38" s="28" t="s">
        <v>38</v>
      </c>
      <c r="D38" s="28"/>
      <c r="E38" s="27" t="s">
        <v>42</v>
      </c>
      <c r="F38" s="22" t="s">
        <v>43</v>
      </c>
      <c r="G38" s="22"/>
      <c r="H38" s="22"/>
      <c r="I38" s="22"/>
      <c r="J38" s="22"/>
      <c r="K38" s="22"/>
      <c r="L38" s="22"/>
      <c r="M38" s="22"/>
      <c r="N38" s="22"/>
      <c r="O38" s="22"/>
      <c r="P38" s="23">
        <f>80300</f>
        <v>80300</v>
      </c>
      <c r="Q38" s="23"/>
      <c r="R38" s="23"/>
      <c r="S38" s="24">
        <f>80300</f>
        <v>80300</v>
      </c>
      <c r="T38" s="24"/>
      <c r="U38" s="24"/>
      <c r="V38" s="24"/>
    </row>
    <row r="39" spans="1:22" s="1" customFormat="1" ht="13.5" customHeight="1">
      <c r="A39" s="26" t="s">
        <v>68</v>
      </c>
      <c r="B39" s="27" t="s">
        <v>69</v>
      </c>
      <c r="C39" s="28" t="s">
        <v>72</v>
      </c>
      <c r="D39" s="28"/>
      <c r="E39" s="27" t="s">
        <v>46</v>
      </c>
      <c r="F39" s="22" t="s">
        <v>47</v>
      </c>
      <c r="G39" s="22"/>
      <c r="H39" s="22"/>
      <c r="I39" s="22"/>
      <c r="J39" s="22"/>
      <c r="K39" s="22"/>
      <c r="L39" s="22"/>
      <c r="M39" s="22"/>
      <c r="N39" s="22"/>
      <c r="O39" s="22"/>
      <c r="P39" s="23">
        <f>480256.14</f>
        <v>480256.14</v>
      </c>
      <c r="Q39" s="23"/>
      <c r="R39" s="23"/>
      <c r="S39" s="24">
        <f>319046.09</f>
        <v>319046.09</v>
      </c>
      <c r="T39" s="24"/>
      <c r="U39" s="24"/>
      <c r="V39" s="24"/>
    </row>
    <row r="40" spans="1:22" s="1" customFormat="1" ht="13.5" customHeight="1">
      <c r="A40" s="26" t="s">
        <v>68</v>
      </c>
      <c r="B40" s="27" t="s">
        <v>69</v>
      </c>
      <c r="C40" s="28" t="s">
        <v>72</v>
      </c>
      <c r="D40" s="28"/>
      <c r="E40" s="27" t="s">
        <v>52</v>
      </c>
      <c r="F40" s="22" t="s">
        <v>53</v>
      </c>
      <c r="G40" s="22"/>
      <c r="H40" s="22"/>
      <c r="I40" s="22"/>
      <c r="J40" s="22"/>
      <c r="K40" s="22"/>
      <c r="L40" s="22"/>
      <c r="M40" s="22"/>
      <c r="N40" s="22"/>
      <c r="O40" s="22"/>
      <c r="P40" s="23">
        <f>35000</f>
        <v>35000</v>
      </c>
      <c r="Q40" s="23"/>
      <c r="R40" s="23"/>
      <c r="S40" s="24">
        <f>33400</f>
        <v>33400</v>
      </c>
      <c r="T40" s="24"/>
      <c r="U40" s="24"/>
      <c r="V40" s="24"/>
    </row>
    <row r="41" spans="1:22" s="1" customFormat="1" ht="13.5" customHeight="1">
      <c r="A41" s="26" t="s">
        <v>68</v>
      </c>
      <c r="B41" s="27" t="s">
        <v>69</v>
      </c>
      <c r="C41" s="28" t="s">
        <v>72</v>
      </c>
      <c r="D41" s="28"/>
      <c r="E41" s="27" t="s">
        <v>42</v>
      </c>
      <c r="F41" s="22" t="s">
        <v>43</v>
      </c>
      <c r="G41" s="22"/>
      <c r="H41" s="22"/>
      <c r="I41" s="22"/>
      <c r="J41" s="22"/>
      <c r="K41" s="22"/>
      <c r="L41" s="22"/>
      <c r="M41" s="22"/>
      <c r="N41" s="22"/>
      <c r="O41" s="22"/>
      <c r="P41" s="23">
        <f>510140.1</f>
        <v>510140.1</v>
      </c>
      <c r="Q41" s="23"/>
      <c r="R41" s="23"/>
      <c r="S41" s="24">
        <f>310706.1</f>
        <v>310706.1</v>
      </c>
      <c r="T41" s="24"/>
      <c r="U41" s="24"/>
      <c r="V41" s="24"/>
    </row>
    <row r="42" spans="1:22" s="1" customFormat="1" ht="13.5" customHeight="1">
      <c r="A42" s="26" t="s">
        <v>68</v>
      </c>
      <c r="B42" s="27" t="s">
        <v>69</v>
      </c>
      <c r="C42" s="28" t="s">
        <v>72</v>
      </c>
      <c r="D42" s="28"/>
      <c r="E42" s="27" t="s">
        <v>55</v>
      </c>
      <c r="F42" s="22" t="s">
        <v>56</v>
      </c>
      <c r="G42" s="22"/>
      <c r="H42" s="22"/>
      <c r="I42" s="22"/>
      <c r="J42" s="22"/>
      <c r="K42" s="22"/>
      <c r="L42" s="22"/>
      <c r="M42" s="22"/>
      <c r="N42" s="22"/>
      <c r="O42" s="22"/>
      <c r="P42" s="23">
        <f>4540</f>
        <v>4540</v>
      </c>
      <c r="Q42" s="23"/>
      <c r="R42" s="23"/>
      <c r="S42" s="24">
        <f>4540</f>
        <v>4540</v>
      </c>
      <c r="T42" s="24"/>
      <c r="U42" s="24"/>
      <c r="V42" s="24"/>
    </row>
    <row r="43" spans="1:22" s="1" customFormat="1" ht="13.5" customHeight="1">
      <c r="A43" s="26" t="s">
        <v>68</v>
      </c>
      <c r="B43" s="27" t="s">
        <v>69</v>
      </c>
      <c r="C43" s="28" t="s">
        <v>72</v>
      </c>
      <c r="D43" s="28"/>
      <c r="E43" s="27" t="s">
        <v>73</v>
      </c>
      <c r="F43" s="22" t="s">
        <v>74</v>
      </c>
      <c r="G43" s="22"/>
      <c r="H43" s="22"/>
      <c r="I43" s="22"/>
      <c r="J43" s="22"/>
      <c r="K43" s="22"/>
      <c r="L43" s="22"/>
      <c r="M43" s="22"/>
      <c r="N43" s="22"/>
      <c r="O43" s="22"/>
      <c r="P43" s="23">
        <f>820</f>
        <v>820</v>
      </c>
      <c r="Q43" s="23"/>
      <c r="R43" s="23"/>
      <c r="S43" s="24">
        <f>820</f>
        <v>820</v>
      </c>
      <c r="T43" s="24"/>
      <c r="U43" s="24"/>
      <c r="V43" s="24"/>
    </row>
    <row r="44" spans="1:22" s="1" customFormat="1" ht="13.5" customHeight="1">
      <c r="A44" s="26" t="s">
        <v>68</v>
      </c>
      <c r="B44" s="27" t="s">
        <v>69</v>
      </c>
      <c r="C44" s="28" t="s">
        <v>72</v>
      </c>
      <c r="D44" s="28"/>
      <c r="E44" s="27" t="s">
        <v>48</v>
      </c>
      <c r="F44" s="22" t="s">
        <v>49</v>
      </c>
      <c r="G44" s="22"/>
      <c r="H44" s="22"/>
      <c r="I44" s="22"/>
      <c r="J44" s="22"/>
      <c r="K44" s="22"/>
      <c r="L44" s="22"/>
      <c r="M44" s="22"/>
      <c r="N44" s="22"/>
      <c r="O44" s="22"/>
      <c r="P44" s="23">
        <f>147782</f>
        <v>147782</v>
      </c>
      <c r="Q44" s="23"/>
      <c r="R44" s="23"/>
      <c r="S44" s="24">
        <f>141338</f>
        <v>141338</v>
      </c>
      <c r="T44" s="24"/>
      <c r="U44" s="24"/>
      <c r="V44" s="24"/>
    </row>
    <row r="45" spans="1:22" s="1" customFormat="1" ht="13.5" customHeight="1">
      <c r="A45" s="26" t="s">
        <v>68</v>
      </c>
      <c r="B45" s="27" t="s">
        <v>69</v>
      </c>
      <c r="C45" s="28" t="s">
        <v>41</v>
      </c>
      <c r="D45" s="28"/>
      <c r="E45" s="27" t="s">
        <v>46</v>
      </c>
      <c r="F45" s="22" t="s">
        <v>47</v>
      </c>
      <c r="G45" s="22"/>
      <c r="H45" s="22"/>
      <c r="I45" s="22"/>
      <c r="J45" s="22"/>
      <c r="K45" s="22"/>
      <c r="L45" s="22"/>
      <c r="M45" s="22"/>
      <c r="N45" s="22"/>
      <c r="O45" s="22"/>
      <c r="P45" s="23">
        <f>8500</f>
        <v>8500</v>
      </c>
      <c r="Q45" s="23"/>
      <c r="R45" s="23"/>
      <c r="S45" s="24">
        <f>8439.03</f>
        <v>8439.03</v>
      </c>
      <c r="T45" s="24"/>
      <c r="U45" s="24"/>
      <c r="V45" s="24"/>
    </row>
    <row r="46" spans="1:22" s="1" customFormat="1" ht="13.5" customHeight="1">
      <c r="A46" s="26" t="s">
        <v>68</v>
      </c>
      <c r="B46" s="27" t="s">
        <v>69</v>
      </c>
      <c r="C46" s="28" t="s">
        <v>41</v>
      </c>
      <c r="D46" s="28"/>
      <c r="E46" s="27" t="s">
        <v>70</v>
      </c>
      <c r="F46" s="22" t="s">
        <v>71</v>
      </c>
      <c r="G46" s="22"/>
      <c r="H46" s="22"/>
      <c r="I46" s="22"/>
      <c r="J46" s="22"/>
      <c r="K46" s="22"/>
      <c r="L46" s="22"/>
      <c r="M46" s="22"/>
      <c r="N46" s="22"/>
      <c r="O46" s="22"/>
      <c r="P46" s="23">
        <f>4900</f>
        <v>4900</v>
      </c>
      <c r="Q46" s="23"/>
      <c r="R46" s="23"/>
      <c r="S46" s="24">
        <f>4900</f>
        <v>4900</v>
      </c>
      <c r="T46" s="24"/>
      <c r="U46" s="24"/>
      <c r="V46" s="24"/>
    </row>
    <row r="47" spans="1:22" s="1" customFormat="1" ht="13.5" customHeight="1">
      <c r="A47" s="26" t="s">
        <v>68</v>
      </c>
      <c r="B47" s="27" t="s">
        <v>69</v>
      </c>
      <c r="C47" s="28" t="s">
        <v>41</v>
      </c>
      <c r="D47" s="28"/>
      <c r="E47" s="27" t="s">
        <v>75</v>
      </c>
      <c r="F47" s="22" t="s">
        <v>76</v>
      </c>
      <c r="G47" s="22"/>
      <c r="H47" s="22"/>
      <c r="I47" s="22"/>
      <c r="J47" s="22"/>
      <c r="K47" s="22"/>
      <c r="L47" s="22"/>
      <c r="M47" s="22"/>
      <c r="N47" s="22"/>
      <c r="O47" s="22"/>
      <c r="P47" s="23">
        <f>1214385.76</f>
        <v>1214385.76</v>
      </c>
      <c r="Q47" s="23"/>
      <c r="R47" s="23"/>
      <c r="S47" s="24">
        <f>537929.59</f>
        <v>537929.59</v>
      </c>
      <c r="T47" s="24"/>
      <c r="U47" s="24"/>
      <c r="V47" s="24"/>
    </row>
    <row r="48" spans="1:22" s="1" customFormat="1" ht="13.5" customHeight="1">
      <c r="A48" s="26" t="s">
        <v>68</v>
      </c>
      <c r="B48" s="27" t="s">
        <v>69</v>
      </c>
      <c r="C48" s="28" t="s">
        <v>41</v>
      </c>
      <c r="D48" s="28"/>
      <c r="E48" s="27" t="s">
        <v>52</v>
      </c>
      <c r="F48" s="22" t="s">
        <v>53</v>
      </c>
      <c r="G48" s="22"/>
      <c r="H48" s="22"/>
      <c r="I48" s="22"/>
      <c r="J48" s="22"/>
      <c r="K48" s="22"/>
      <c r="L48" s="22"/>
      <c r="M48" s="22"/>
      <c r="N48" s="22"/>
      <c r="O48" s="22"/>
      <c r="P48" s="23">
        <f>421754.97</f>
        <v>421754.97</v>
      </c>
      <c r="Q48" s="23"/>
      <c r="R48" s="23"/>
      <c r="S48" s="24">
        <f>270866.82</f>
        <v>270866.82</v>
      </c>
      <c r="T48" s="24"/>
      <c r="U48" s="24"/>
      <c r="V48" s="24"/>
    </row>
    <row r="49" spans="1:22" s="1" customFormat="1" ht="13.5" customHeight="1">
      <c r="A49" s="26" t="s">
        <v>68</v>
      </c>
      <c r="B49" s="27" t="s">
        <v>69</v>
      </c>
      <c r="C49" s="28" t="s">
        <v>41</v>
      </c>
      <c r="D49" s="28"/>
      <c r="E49" s="27" t="s">
        <v>42</v>
      </c>
      <c r="F49" s="22" t="s">
        <v>43</v>
      </c>
      <c r="G49" s="22"/>
      <c r="H49" s="22"/>
      <c r="I49" s="22"/>
      <c r="J49" s="22"/>
      <c r="K49" s="22"/>
      <c r="L49" s="22"/>
      <c r="M49" s="22"/>
      <c r="N49" s="22"/>
      <c r="O49" s="22"/>
      <c r="P49" s="23">
        <f>416709.99</f>
        <v>416709.99</v>
      </c>
      <c r="Q49" s="23"/>
      <c r="R49" s="23"/>
      <c r="S49" s="24">
        <f>410361.72</f>
        <v>410361.72</v>
      </c>
      <c r="T49" s="24"/>
      <c r="U49" s="24"/>
      <c r="V49" s="24"/>
    </row>
    <row r="50" spans="1:22" s="1" customFormat="1" ht="13.5" customHeight="1">
      <c r="A50" s="26" t="s">
        <v>68</v>
      </c>
      <c r="B50" s="27" t="s">
        <v>69</v>
      </c>
      <c r="C50" s="28" t="s">
        <v>41</v>
      </c>
      <c r="D50" s="28"/>
      <c r="E50" s="27" t="s">
        <v>55</v>
      </c>
      <c r="F50" s="22" t="s">
        <v>56</v>
      </c>
      <c r="G50" s="22"/>
      <c r="H50" s="22"/>
      <c r="I50" s="22"/>
      <c r="J50" s="22"/>
      <c r="K50" s="22"/>
      <c r="L50" s="22"/>
      <c r="M50" s="22"/>
      <c r="N50" s="22"/>
      <c r="O50" s="22"/>
      <c r="P50" s="23">
        <f>81814.38</f>
        <v>81814.38</v>
      </c>
      <c r="Q50" s="23"/>
      <c r="R50" s="23"/>
      <c r="S50" s="24">
        <f>50100</f>
        <v>50100</v>
      </c>
      <c r="T50" s="24"/>
      <c r="U50" s="24"/>
      <c r="V50" s="24"/>
    </row>
    <row r="51" spans="1:22" s="1" customFormat="1" ht="13.5" customHeight="1">
      <c r="A51" s="26" t="s">
        <v>68</v>
      </c>
      <c r="B51" s="27" t="s">
        <v>69</v>
      </c>
      <c r="C51" s="28" t="s">
        <v>41</v>
      </c>
      <c r="D51" s="28"/>
      <c r="E51" s="27" t="s">
        <v>73</v>
      </c>
      <c r="F51" s="22" t="s">
        <v>74</v>
      </c>
      <c r="G51" s="22"/>
      <c r="H51" s="22"/>
      <c r="I51" s="22"/>
      <c r="J51" s="22"/>
      <c r="K51" s="22"/>
      <c r="L51" s="22"/>
      <c r="M51" s="22"/>
      <c r="N51" s="22"/>
      <c r="O51" s="22"/>
      <c r="P51" s="23">
        <f>872350.1</f>
        <v>872350.1</v>
      </c>
      <c r="Q51" s="23"/>
      <c r="R51" s="23"/>
      <c r="S51" s="24">
        <f>872350.1</f>
        <v>872350.1</v>
      </c>
      <c r="T51" s="24"/>
      <c r="U51" s="24"/>
      <c r="V51" s="24"/>
    </row>
    <row r="52" spans="1:22" s="1" customFormat="1" ht="13.5" customHeight="1">
      <c r="A52" s="26" t="s">
        <v>68</v>
      </c>
      <c r="B52" s="27" t="s">
        <v>69</v>
      </c>
      <c r="C52" s="28" t="s">
        <v>41</v>
      </c>
      <c r="D52" s="28"/>
      <c r="E52" s="27" t="s">
        <v>48</v>
      </c>
      <c r="F52" s="22" t="s">
        <v>49</v>
      </c>
      <c r="G52" s="22"/>
      <c r="H52" s="22"/>
      <c r="I52" s="22"/>
      <c r="J52" s="22"/>
      <c r="K52" s="22"/>
      <c r="L52" s="22"/>
      <c r="M52" s="22"/>
      <c r="N52" s="22"/>
      <c r="O52" s="22"/>
      <c r="P52" s="23">
        <f>270420.08</f>
        <v>270420.08</v>
      </c>
      <c r="Q52" s="23"/>
      <c r="R52" s="23"/>
      <c r="S52" s="24">
        <f>189267.87</f>
        <v>189267.87</v>
      </c>
      <c r="T52" s="24"/>
      <c r="U52" s="24"/>
      <c r="V52" s="24"/>
    </row>
    <row r="53" spans="1:22" s="1" customFormat="1" ht="13.5" customHeight="1">
      <c r="A53" s="26" t="s">
        <v>68</v>
      </c>
      <c r="B53" s="27" t="s">
        <v>69</v>
      </c>
      <c r="C53" s="28" t="s">
        <v>57</v>
      </c>
      <c r="D53" s="28"/>
      <c r="E53" s="27" t="s">
        <v>55</v>
      </c>
      <c r="F53" s="22" t="s">
        <v>56</v>
      </c>
      <c r="G53" s="22"/>
      <c r="H53" s="22"/>
      <c r="I53" s="22"/>
      <c r="J53" s="22"/>
      <c r="K53" s="22"/>
      <c r="L53" s="22"/>
      <c r="M53" s="22"/>
      <c r="N53" s="22"/>
      <c r="O53" s="22"/>
      <c r="P53" s="23">
        <f>133586.69</f>
        <v>133586.69</v>
      </c>
      <c r="Q53" s="23"/>
      <c r="R53" s="23"/>
      <c r="S53" s="24">
        <f>131157.69</f>
        <v>131157.69</v>
      </c>
      <c r="T53" s="24"/>
      <c r="U53" s="24"/>
      <c r="V53" s="24"/>
    </row>
    <row r="54" spans="1:22" s="1" customFormat="1" ht="13.5" customHeight="1">
      <c r="A54" s="26" t="s">
        <v>36</v>
      </c>
      <c r="B54" s="27" t="s">
        <v>69</v>
      </c>
      <c r="C54" s="28" t="s">
        <v>54</v>
      </c>
      <c r="D54" s="28"/>
      <c r="E54" s="27" t="s">
        <v>55</v>
      </c>
      <c r="F54" s="22" t="s">
        <v>56</v>
      </c>
      <c r="G54" s="22"/>
      <c r="H54" s="22"/>
      <c r="I54" s="22"/>
      <c r="J54" s="22"/>
      <c r="K54" s="22"/>
      <c r="L54" s="22"/>
      <c r="M54" s="22"/>
      <c r="N54" s="22"/>
      <c r="O54" s="22"/>
      <c r="P54" s="23">
        <f>350000</f>
        <v>350000</v>
      </c>
      <c r="Q54" s="23"/>
      <c r="R54" s="23"/>
      <c r="S54" s="25" t="s">
        <v>0</v>
      </c>
      <c r="T54" s="25"/>
      <c r="U54" s="25"/>
      <c r="V54" s="25"/>
    </row>
    <row r="55" spans="1:22" s="1" customFormat="1" ht="13.5" customHeight="1">
      <c r="A55" s="26" t="s">
        <v>36</v>
      </c>
      <c r="B55" s="27" t="s">
        <v>69</v>
      </c>
      <c r="C55" s="28" t="s">
        <v>57</v>
      </c>
      <c r="D55" s="28"/>
      <c r="E55" s="27" t="s">
        <v>55</v>
      </c>
      <c r="F55" s="22" t="s">
        <v>56</v>
      </c>
      <c r="G55" s="22"/>
      <c r="H55" s="22"/>
      <c r="I55" s="22"/>
      <c r="J55" s="22"/>
      <c r="K55" s="22"/>
      <c r="L55" s="22"/>
      <c r="M55" s="22"/>
      <c r="N55" s="22"/>
      <c r="O55" s="22"/>
      <c r="P55" s="23">
        <f>100000</f>
        <v>100000</v>
      </c>
      <c r="Q55" s="23"/>
      <c r="R55" s="23"/>
      <c r="S55" s="25" t="s">
        <v>0</v>
      </c>
      <c r="T55" s="25"/>
      <c r="U55" s="25"/>
      <c r="V55" s="25"/>
    </row>
    <row r="56" spans="1:22" s="1" customFormat="1" ht="13.5" customHeight="1">
      <c r="A56" s="26" t="s">
        <v>36</v>
      </c>
      <c r="B56" s="27" t="s">
        <v>69</v>
      </c>
      <c r="C56" s="28" t="s">
        <v>77</v>
      </c>
      <c r="D56" s="28"/>
      <c r="E56" s="27" t="s">
        <v>55</v>
      </c>
      <c r="F56" s="22" t="s">
        <v>56</v>
      </c>
      <c r="G56" s="22"/>
      <c r="H56" s="22"/>
      <c r="I56" s="22"/>
      <c r="J56" s="22"/>
      <c r="K56" s="22"/>
      <c r="L56" s="22"/>
      <c r="M56" s="22"/>
      <c r="N56" s="22"/>
      <c r="O56" s="22"/>
      <c r="P56" s="23">
        <f>2914629.9</f>
        <v>2914629.9</v>
      </c>
      <c r="Q56" s="23"/>
      <c r="R56" s="23"/>
      <c r="S56" s="24">
        <f>2914629.9</f>
        <v>2914629.9</v>
      </c>
      <c r="T56" s="24"/>
      <c r="U56" s="24"/>
      <c r="V56" s="24"/>
    </row>
    <row r="57" spans="1:22" s="1" customFormat="1" ht="13.5" customHeight="1">
      <c r="A57" s="26" t="s">
        <v>78</v>
      </c>
      <c r="B57" s="27" t="s">
        <v>69</v>
      </c>
      <c r="C57" s="28" t="s">
        <v>79</v>
      </c>
      <c r="D57" s="28"/>
      <c r="E57" s="27" t="s">
        <v>80</v>
      </c>
      <c r="F57" s="22" t="s">
        <v>81</v>
      </c>
      <c r="G57" s="22"/>
      <c r="H57" s="22"/>
      <c r="I57" s="22"/>
      <c r="J57" s="22"/>
      <c r="K57" s="22"/>
      <c r="L57" s="22"/>
      <c r="M57" s="22"/>
      <c r="N57" s="22"/>
      <c r="O57" s="22"/>
      <c r="P57" s="23">
        <f>1600000</f>
        <v>1600000</v>
      </c>
      <c r="Q57" s="23"/>
      <c r="R57" s="23"/>
      <c r="S57" s="24">
        <f>1265040.27</f>
        <v>1265040.27</v>
      </c>
      <c r="T57" s="24"/>
      <c r="U57" s="24"/>
      <c r="V57" s="24"/>
    </row>
    <row r="58" spans="1:22" s="1" customFormat="1" ht="45" customHeight="1">
      <c r="A58" s="48" t="s">
        <v>82</v>
      </c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50"/>
      <c r="P58" s="40">
        <f>90318563</f>
        <v>90318563</v>
      </c>
      <c r="Q58" s="40"/>
      <c r="R58" s="40"/>
      <c r="S58" s="41">
        <f>72812590</f>
        <v>72812590</v>
      </c>
      <c r="T58" s="41"/>
      <c r="U58" s="41"/>
      <c r="V58" s="41"/>
    </row>
    <row r="59" spans="1:22" s="1" customFormat="1" ht="33.75" customHeight="1">
      <c r="A59" s="45" t="s">
        <v>83</v>
      </c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7"/>
      <c r="P59" s="37">
        <f>63320563</f>
        <v>63320563</v>
      </c>
      <c r="Q59" s="37"/>
      <c r="R59" s="37"/>
      <c r="S59" s="39">
        <f>51043590</f>
        <v>51043590</v>
      </c>
      <c r="T59" s="39"/>
      <c r="U59" s="39"/>
      <c r="V59" s="39"/>
    </row>
    <row r="60" spans="1:22" s="1" customFormat="1" ht="24" customHeight="1">
      <c r="A60" s="26" t="s">
        <v>84</v>
      </c>
      <c r="B60" s="27" t="s">
        <v>85</v>
      </c>
      <c r="C60" s="28" t="s">
        <v>86</v>
      </c>
      <c r="D60" s="28"/>
      <c r="E60" s="27" t="s">
        <v>87</v>
      </c>
      <c r="F60" s="22" t="s">
        <v>88</v>
      </c>
      <c r="G60" s="22"/>
      <c r="H60" s="22"/>
      <c r="I60" s="22"/>
      <c r="J60" s="22"/>
      <c r="K60" s="22"/>
      <c r="L60" s="22"/>
      <c r="M60" s="22"/>
      <c r="N60" s="22"/>
      <c r="O60" s="22"/>
      <c r="P60" s="23">
        <f>44608000</f>
        <v>44608000</v>
      </c>
      <c r="Q60" s="23"/>
      <c r="R60" s="23"/>
      <c r="S60" s="24">
        <f>36207160</f>
        <v>36207160</v>
      </c>
      <c r="T60" s="24"/>
      <c r="U60" s="24"/>
      <c r="V60" s="24"/>
    </row>
    <row r="61" spans="1:22" s="1" customFormat="1" ht="24" customHeight="1">
      <c r="A61" s="26" t="s">
        <v>84</v>
      </c>
      <c r="B61" s="27" t="s">
        <v>89</v>
      </c>
      <c r="C61" s="28" t="s">
        <v>86</v>
      </c>
      <c r="D61" s="28"/>
      <c r="E61" s="27" t="s">
        <v>87</v>
      </c>
      <c r="F61" s="22" t="s">
        <v>88</v>
      </c>
      <c r="G61" s="22"/>
      <c r="H61" s="22"/>
      <c r="I61" s="22"/>
      <c r="J61" s="22"/>
      <c r="K61" s="22"/>
      <c r="L61" s="22"/>
      <c r="M61" s="22"/>
      <c r="N61" s="22"/>
      <c r="O61" s="22"/>
      <c r="P61" s="23">
        <f>17170563</f>
        <v>17170563</v>
      </c>
      <c r="Q61" s="23"/>
      <c r="R61" s="23"/>
      <c r="S61" s="24">
        <f>13765280</f>
        <v>13765280</v>
      </c>
      <c r="T61" s="24"/>
      <c r="U61" s="24"/>
      <c r="V61" s="24"/>
    </row>
    <row r="62" spans="1:22" s="1" customFormat="1" ht="24" customHeight="1">
      <c r="A62" s="26" t="s">
        <v>84</v>
      </c>
      <c r="B62" s="27" t="s">
        <v>90</v>
      </c>
      <c r="C62" s="28" t="s">
        <v>86</v>
      </c>
      <c r="D62" s="28"/>
      <c r="E62" s="27" t="s">
        <v>87</v>
      </c>
      <c r="F62" s="22" t="s">
        <v>88</v>
      </c>
      <c r="G62" s="22"/>
      <c r="H62" s="22"/>
      <c r="I62" s="22"/>
      <c r="J62" s="22"/>
      <c r="K62" s="22"/>
      <c r="L62" s="22"/>
      <c r="M62" s="22"/>
      <c r="N62" s="22"/>
      <c r="O62" s="22"/>
      <c r="P62" s="23">
        <f>670000</f>
        <v>670000</v>
      </c>
      <c r="Q62" s="23"/>
      <c r="R62" s="23"/>
      <c r="S62" s="24">
        <f>450000</f>
        <v>450000</v>
      </c>
      <c r="T62" s="24"/>
      <c r="U62" s="24"/>
      <c r="V62" s="24"/>
    </row>
    <row r="63" spans="1:22" s="1" customFormat="1" ht="24" customHeight="1">
      <c r="A63" s="26" t="s">
        <v>84</v>
      </c>
      <c r="B63" s="27" t="s">
        <v>91</v>
      </c>
      <c r="C63" s="28" t="s">
        <v>86</v>
      </c>
      <c r="D63" s="28"/>
      <c r="E63" s="27" t="s">
        <v>87</v>
      </c>
      <c r="F63" s="22" t="s">
        <v>88</v>
      </c>
      <c r="G63" s="22"/>
      <c r="H63" s="22"/>
      <c r="I63" s="22"/>
      <c r="J63" s="22"/>
      <c r="K63" s="22"/>
      <c r="L63" s="22"/>
      <c r="M63" s="22"/>
      <c r="N63" s="22"/>
      <c r="O63" s="22"/>
      <c r="P63" s="23">
        <f>872000</f>
        <v>872000</v>
      </c>
      <c r="Q63" s="23"/>
      <c r="R63" s="23"/>
      <c r="S63" s="24">
        <f>621150</f>
        <v>621150</v>
      </c>
      <c r="T63" s="24"/>
      <c r="U63" s="24"/>
      <c r="V63" s="24"/>
    </row>
    <row r="64" spans="1:22" s="1" customFormat="1" ht="24" customHeight="1">
      <c r="A64" s="45" t="s">
        <v>92</v>
      </c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7"/>
      <c r="P64" s="37">
        <f>26998000</f>
        <v>26998000</v>
      </c>
      <c r="Q64" s="37"/>
      <c r="R64" s="37"/>
      <c r="S64" s="39">
        <f>21769000</f>
        <v>21769000</v>
      </c>
      <c r="T64" s="39"/>
      <c r="U64" s="39"/>
      <c r="V64" s="39"/>
    </row>
    <row r="65" spans="1:22" s="1" customFormat="1" ht="24" customHeight="1">
      <c r="A65" s="26" t="s">
        <v>93</v>
      </c>
      <c r="B65" s="27" t="s">
        <v>94</v>
      </c>
      <c r="C65" s="28" t="s">
        <v>86</v>
      </c>
      <c r="D65" s="28"/>
      <c r="E65" s="27" t="s">
        <v>87</v>
      </c>
      <c r="F65" s="22" t="s">
        <v>88</v>
      </c>
      <c r="G65" s="22"/>
      <c r="H65" s="22"/>
      <c r="I65" s="22"/>
      <c r="J65" s="22"/>
      <c r="K65" s="22"/>
      <c r="L65" s="22"/>
      <c r="M65" s="22"/>
      <c r="N65" s="22"/>
      <c r="O65" s="22"/>
      <c r="P65" s="23">
        <f>26998000</f>
        <v>26998000</v>
      </c>
      <c r="Q65" s="23"/>
      <c r="R65" s="23"/>
      <c r="S65" s="24">
        <f>21769000</f>
        <v>21769000</v>
      </c>
      <c r="T65" s="24"/>
      <c r="U65" s="24"/>
      <c r="V65" s="24"/>
    </row>
    <row r="66" spans="1:22" s="1" customFormat="1" ht="33.75" customHeight="1">
      <c r="A66" s="48" t="s">
        <v>95</v>
      </c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50"/>
      <c r="P66" s="40">
        <f>229875711.04</f>
        <v>229875711.04</v>
      </c>
      <c r="Q66" s="40"/>
      <c r="R66" s="40"/>
      <c r="S66" s="41">
        <f>110567759.69</f>
        <v>110567759.69</v>
      </c>
      <c r="T66" s="41"/>
      <c r="U66" s="41"/>
      <c r="V66" s="41"/>
    </row>
    <row r="67" spans="1:22" s="1" customFormat="1" ht="33.75" customHeight="1">
      <c r="A67" s="45" t="s">
        <v>96</v>
      </c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7"/>
      <c r="P67" s="37">
        <f>1536018.4</f>
        <v>1536018.4</v>
      </c>
      <c r="Q67" s="37"/>
      <c r="R67" s="37"/>
      <c r="S67" s="39">
        <f>160000</f>
        <v>160000</v>
      </c>
      <c r="T67" s="39"/>
      <c r="U67" s="39"/>
      <c r="V67" s="39"/>
    </row>
    <row r="68" spans="1:22" s="1" customFormat="1" ht="13.5" customHeight="1">
      <c r="A68" s="26" t="s">
        <v>97</v>
      </c>
      <c r="B68" s="27" t="s">
        <v>98</v>
      </c>
      <c r="C68" s="28" t="s">
        <v>41</v>
      </c>
      <c r="D68" s="28"/>
      <c r="E68" s="27" t="s">
        <v>99</v>
      </c>
      <c r="F68" s="22" t="s">
        <v>100</v>
      </c>
      <c r="G68" s="22"/>
      <c r="H68" s="22"/>
      <c r="I68" s="22"/>
      <c r="J68" s="22"/>
      <c r="K68" s="22"/>
      <c r="L68" s="22"/>
      <c r="M68" s="22"/>
      <c r="N68" s="22"/>
      <c r="O68" s="22"/>
      <c r="P68" s="23">
        <f>240000</f>
        <v>240000</v>
      </c>
      <c r="Q68" s="23"/>
      <c r="R68" s="23"/>
      <c r="S68" s="24">
        <f>160000</f>
        <v>160000</v>
      </c>
      <c r="T68" s="24"/>
      <c r="U68" s="24"/>
      <c r="V68" s="24"/>
    </row>
    <row r="69" spans="1:22" s="1" customFormat="1" ht="33.75" customHeight="1">
      <c r="A69" s="26" t="s">
        <v>97</v>
      </c>
      <c r="B69" s="27" t="s">
        <v>98</v>
      </c>
      <c r="C69" s="28" t="s">
        <v>101</v>
      </c>
      <c r="D69" s="28"/>
      <c r="E69" s="27" t="s">
        <v>72</v>
      </c>
      <c r="F69" s="22" t="s">
        <v>102</v>
      </c>
      <c r="G69" s="22"/>
      <c r="H69" s="22"/>
      <c r="I69" s="22"/>
      <c r="J69" s="22"/>
      <c r="K69" s="22"/>
      <c r="L69" s="22"/>
      <c r="M69" s="22"/>
      <c r="N69" s="22"/>
      <c r="O69" s="22"/>
      <c r="P69" s="23">
        <f>1296018.4</f>
        <v>1296018.4</v>
      </c>
      <c r="Q69" s="23"/>
      <c r="R69" s="23"/>
      <c r="S69" s="25" t="s">
        <v>0</v>
      </c>
      <c r="T69" s="25"/>
      <c r="U69" s="25"/>
      <c r="V69" s="25"/>
    </row>
    <row r="70" spans="1:22" s="1" customFormat="1" ht="33.75" customHeight="1">
      <c r="A70" s="45" t="s">
        <v>103</v>
      </c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7"/>
      <c r="P70" s="37">
        <f>30469391.74</f>
        <v>30469391.74</v>
      </c>
      <c r="Q70" s="37"/>
      <c r="R70" s="37"/>
      <c r="S70" s="39">
        <f>20892852.43</f>
        <v>20892852.43</v>
      </c>
      <c r="T70" s="39"/>
      <c r="U70" s="39"/>
      <c r="V70" s="39"/>
    </row>
    <row r="71" spans="1:22" s="1" customFormat="1" ht="13.5" customHeight="1">
      <c r="A71" s="26" t="s">
        <v>104</v>
      </c>
      <c r="B71" s="27" t="s">
        <v>105</v>
      </c>
      <c r="C71" s="28" t="s">
        <v>41</v>
      </c>
      <c r="D71" s="28"/>
      <c r="E71" s="27" t="s">
        <v>70</v>
      </c>
      <c r="F71" s="22" t="s">
        <v>71</v>
      </c>
      <c r="G71" s="22"/>
      <c r="H71" s="22"/>
      <c r="I71" s="22"/>
      <c r="J71" s="22"/>
      <c r="K71" s="22"/>
      <c r="L71" s="22"/>
      <c r="M71" s="22"/>
      <c r="N71" s="22"/>
      <c r="O71" s="22"/>
      <c r="P71" s="23">
        <f>30469391.74</f>
        <v>30469391.74</v>
      </c>
      <c r="Q71" s="23"/>
      <c r="R71" s="23"/>
      <c r="S71" s="24">
        <f>20892852.43</f>
        <v>20892852.43</v>
      </c>
      <c r="T71" s="24"/>
      <c r="U71" s="24"/>
      <c r="V71" s="24"/>
    </row>
    <row r="72" spans="1:22" s="1" customFormat="1" ht="24" customHeight="1">
      <c r="A72" s="45" t="s">
        <v>106</v>
      </c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7"/>
      <c r="P72" s="37">
        <f>4233749.51</f>
        <v>4233749.51</v>
      </c>
      <c r="Q72" s="37"/>
      <c r="R72" s="37"/>
      <c r="S72" s="39">
        <f>1388175.01</f>
        <v>1388175.01</v>
      </c>
      <c r="T72" s="39"/>
      <c r="U72" s="39"/>
      <c r="V72" s="39"/>
    </row>
    <row r="73" spans="1:22" s="1" customFormat="1" ht="13.5" customHeight="1">
      <c r="A73" s="26" t="s">
        <v>107</v>
      </c>
      <c r="B73" s="27" t="s">
        <v>108</v>
      </c>
      <c r="C73" s="28" t="s">
        <v>41</v>
      </c>
      <c r="D73" s="28"/>
      <c r="E73" s="27" t="s">
        <v>52</v>
      </c>
      <c r="F73" s="22" t="s">
        <v>53</v>
      </c>
      <c r="G73" s="22"/>
      <c r="H73" s="22"/>
      <c r="I73" s="22"/>
      <c r="J73" s="22"/>
      <c r="K73" s="22"/>
      <c r="L73" s="22"/>
      <c r="M73" s="22"/>
      <c r="N73" s="22"/>
      <c r="O73" s="22"/>
      <c r="P73" s="23">
        <f>905335.94</f>
        <v>905335.94</v>
      </c>
      <c r="Q73" s="23"/>
      <c r="R73" s="23"/>
      <c r="S73" s="25" t="s">
        <v>0</v>
      </c>
      <c r="T73" s="25"/>
      <c r="U73" s="25"/>
      <c r="V73" s="25"/>
    </row>
    <row r="74" spans="1:22" s="1" customFormat="1" ht="13.5" customHeight="1">
      <c r="A74" s="26" t="s">
        <v>107</v>
      </c>
      <c r="B74" s="27" t="s">
        <v>108</v>
      </c>
      <c r="C74" s="28" t="s">
        <v>41</v>
      </c>
      <c r="D74" s="28"/>
      <c r="E74" s="27" t="s">
        <v>42</v>
      </c>
      <c r="F74" s="22" t="s">
        <v>43</v>
      </c>
      <c r="G74" s="22"/>
      <c r="H74" s="22"/>
      <c r="I74" s="22"/>
      <c r="J74" s="22"/>
      <c r="K74" s="22"/>
      <c r="L74" s="22"/>
      <c r="M74" s="22"/>
      <c r="N74" s="22"/>
      <c r="O74" s="22"/>
      <c r="P74" s="23">
        <f>2513777.42</f>
        <v>2513777.42</v>
      </c>
      <c r="Q74" s="23"/>
      <c r="R74" s="23"/>
      <c r="S74" s="24">
        <f>782386.86</f>
        <v>782386.86</v>
      </c>
      <c r="T74" s="24"/>
      <c r="U74" s="24"/>
      <c r="V74" s="24"/>
    </row>
    <row r="75" spans="1:22" s="1" customFormat="1" ht="13.5" customHeight="1">
      <c r="A75" s="26" t="s">
        <v>107</v>
      </c>
      <c r="B75" s="27" t="s">
        <v>108</v>
      </c>
      <c r="C75" s="28" t="s">
        <v>41</v>
      </c>
      <c r="D75" s="28"/>
      <c r="E75" s="27" t="s">
        <v>73</v>
      </c>
      <c r="F75" s="22" t="s">
        <v>74</v>
      </c>
      <c r="G75" s="22"/>
      <c r="H75" s="22"/>
      <c r="I75" s="22"/>
      <c r="J75" s="22"/>
      <c r="K75" s="22"/>
      <c r="L75" s="22"/>
      <c r="M75" s="22"/>
      <c r="N75" s="22"/>
      <c r="O75" s="22"/>
      <c r="P75" s="23">
        <f>814636.15</f>
        <v>814636.15</v>
      </c>
      <c r="Q75" s="23"/>
      <c r="R75" s="23"/>
      <c r="S75" s="24">
        <f>605788.15</f>
        <v>605788.15</v>
      </c>
      <c r="T75" s="24"/>
      <c r="U75" s="24"/>
      <c r="V75" s="24"/>
    </row>
    <row r="76" spans="1:22" s="1" customFormat="1" ht="24" customHeight="1">
      <c r="A76" s="45" t="s">
        <v>109</v>
      </c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7"/>
      <c r="P76" s="37">
        <f>193636551.39</f>
        <v>193636551.39</v>
      </c>
      <c r="Q76" s="37"/>
      <c r="R76" s="37"/>
      <c r="S76" s="39">
        <f>88126732.25</f>
        <v>88126732.25</v>
      </c>
      <c r="T76" s="39"/>
      <c r="U76" s="39"/>
      <c r="V76" s="39"/>
    </row>
    <row r="77" spans="1:22" s="1" customFormat="1" ht="13.5" customHeight="1">
      <c r="A77" s="26" t="s">
        <v>107</v>
      </c>
      <c r="B77" s="27" t="s">
        <v>110</v>
      </c>
      <c r="C77" s="28" t="s">
        <v>41</v>
      </c>
      <c r="D77" s="28"/>
      <c r="E77" s="27" t="s">
        <v>52</v>
      </c>
      <c r="F77" s="22" t="s">
        <v>53</v>
      </c>
      <c r="G77" s="22"/>
      <c r="H77" s="22"/>
      <c r="I77" s="22"/>
      <c r="J77" s="22"/>
      <c r="K77" s="22"/>
      <c r="L77" s="22"/>
      <c r="M77" s="22"/>
      <c r="N77" s="22"/>
      <c r="O77" s="22"/>
      <c r="P77" s="23">
        <f>44896000</f>
        <v>44896000</v>
      </c>
      <c r="Q77" s="23"/>
      <c r="R77" s="23"/>
      <c r="S77" s="24">
        <f>44896000</f>
        <v>44896000</v>
      </c>
      <c r="T77" s="24"/>
      <c r="U77" s="24"/>
      <c r="V77" s="24"/>
    </row>
    <row r="78" spans="1:22" s="1" customFormat="1" ht="13.5" customHeight="1">
      <c r="A78" s="26" t="s">
        <v>107</v>
      </c>
      <c r="B78" s="27" t="s">
        <v>111</v>
      </c>
      <c r="C78" s="28" t="s">
        <v>41</v>
      </c>
      <c r="D78" s="28"/>
      <c r="E78" s="27" t="s">
        <v>52</v>
      </c>
      <c r="F78" s="22" t="s">
        <v>53</v>
      </c>
      <c r="G78" s="22"/>
      <c r="H78" s="22"/>
      <c r="I78" s="22"/>
      <c r="J78" s="22"/>
      <c r="K78" s="22"/>
      <c r="L78" s="22"/>
      <c r="M78" s="22"/>
      <c r="N78" s="22"/>
      <c r="O78" s="22"/>
      <c r="P78" s="23">
        <f>29941440.1</f>
        <v>29941440.1</v>
      </c>
      <c r="Q78" s="23"/>
      <c r="R78" s="23"/>
      <c r="S78" s="24">
        <f>24290179.8</f>
        <v>24290179.8</v>
      </c>
      <c r="T78" s="24"/>
      <c r="U78" s="24"/>
      <c r="V78" s="24"/>
    </row>
    <row r="79" spans="1:22" s="1" customFormat="1" ht="13.5" customHeight="1">
      <c r="A79" s="26" t="s">
        <v>107</v>
      </c>
      <c r="B79" s="27" t="s">
        <v>111</v>
      </c>
      <c r="C79" s="28" t="s">
        <v>41</v>
      </c>
      <c r="D79" s="28"/>
      <c r="E79" s="27" t="s">
        <v>42</v>
      </c>
      <c r="F79" s="22" t="s">
        <v>43</v>
      </c>
      <c r="G79" s="22"/>
      <c r="H79" s="22"/>
      <c r="I79" s="22"/>
      <c r="J79" s="22"/>
      <c r="K79" s="22"/>
      <c r="L79" s="22"/>
      <c r="M79" s="22"/>
      <c r="N79" s="22"/>
      <c r="O79" s="22"/>
      <c r="P79" s="23">
        <f>341841.49</f>
        <v>341841.49</v>
      </c>
      <c r="Q79" s="23"/>
      <c r="R79" s="23"/>
      <c r="S79" s="24">
        <f>102552.45</f>
        <v>102552.45</v>
      </c>
      <c r="T79" s="24"/>
      <c r="U79" s="24"/>
      <c r="V79" s="24"/>
    </row>
    <row r="80" spans="1:22" s="1" customFormat="1" ht="13.5" customHeight="1">
      <c r="A80" s="26" t="s">
        <v>107</v>
      </c>
      <c r="B80" s="27" t="s">
        <v>111</v>
      </c>
      <c r="C80" s="28" t="s">
        <v>41</v>
      </c>
      <c r="D80" s="28"/>
      <c r="E80" s="27" t="s">
        <v>73</v>
      </c>
      <c r="F80" s="22" t="s">
        <v>74</v>
      </c>
      <c r="G80" s="22"/>
      <c r="H80" s="22"/>
      <c r="I80" s="22"/>
      <c r="J80" s="22"/>
      <c r="K80" s="22"/>
      <c r="L80" s="22"/>
      <c r="M80" s="22"/>
      <c r="N80" s="22"/>
      <c r="O80" s="22"/>
      <c r="P80" s="23">
        <f>3918269.8</f>
        <v>3918269.8</v>
      </c>
      <c r="Q80" s="23"/>
      <c r="R80" s="23"/>
      <c r="S80" s="25" t="s">
        <v>0</v>
      </c>
      <c r="T80" s="25"/>
      <c r="U80" s="25"/>
      <c r="V80" s="25"/>
    </row>
    <row r="81" spans="1:22" s="1" customFormat="1" ht="13.5" customHeight="1">
      <c r="A81" s="26" t="s">
        <v>107</v>
      </c>
      <c r="B81" s="27" t="s">
        <v>112</v>
      </c>
      <c r="C81" s="28" t="s">
        <v>113</v>
      </c>
      <c r="D81" s="28"/>
      <c r="E81" s="27" t="s">
        <v>52</v>
      </c>
      <c r="F81" s="22" t="s">
        <v>53</v>
      </c>
      <c r="G81" s="22"/>
      <c r="H81" s="22"/>
      <c r="I81" s="22"/>
      <c r="J81" s="22"/>
      <c r="K81" s="22"/>
      <c r="L81" s="22"/>
      <c r="M81" s="22"/>
      <c r="N81" s="22"/>
      <c r="O81" s="22"/>
      <c r="P81" s="23">
        <f>86539000</f>
        <v>86539000</v>
      </c>
      <c r="Q81" s="23"/>
      <c r="R81" s="23"/>
      <c r="S81" s="25" t="s">
        <v>0</v>
      </c>
      <c r="T81" s="25"/>
      <c r="U81" s="25"/>
      <c r="V81" s="25"/>
    </row>
    <row r="82" spans="1:22" s="1" customFormat="1" ht="13.5" customHeight="1">
      <c r="A82" s="26" t="s">
        <v>107</v>
      </c>
      <c r="B82" s="27" t="s">
        <v>114</v>
      </c>
      <c r="C82" s="28" t="s">
        <v>41</v>
      </c>
      <c r="D82" s="28"/>
      <c r="E82" s="27" t="s">
        <v>52</v>
      </c>
      <c r="F82" s="22" t="s">
        <v>53</v>
      </c>
      <c r="G82" s="22"/>
      <c r="H82" s="22"/>
      <c r="I82" s="22"/>
      <c r="J82" s="22"/>
      <c r="K82" s="22"/>
      <c r="L82" s="22"/>
      <c r="M82" s="22"/>
      <c r="N82" s="22"/>
      <c r="O82" s="22"/>
      <c r="P82" s="23">
        <f>28000000</f>
        <v>28000000</v>
      </c>
      <c r="Q82" s="23"/>
      <c r="R82" s="23"/>
      <c r="S82" s="24">
        <f>18838000</f>
        <v>18838000</v>
      </c>
      <c r="T82" s="24"/>
      <c r="U82" s="24"/>
      <c r="V82" s="24"/>
    </row>
    <row r="83" spans="1:22" s="1" customFormat="1" ht="33.75" customHeight="1">
      <c r="A83" s="48" t="s">
        <v>115</v>
      </c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50"/>
      <c r="P83" s="40">
        <f>98769577.37</f>
        <v>98769577.37</v>
      </c>
      <c r="Q83" s="40"/>
      <c r="R83" s="40"/>
      <c r="S83" s="41">
        <f>84461848.64</f>
        <v>84461848.64</v>
      </c>
      <c r="T83" s="41"/>
      <c r="U83" s="41"/>
      <c r="V83" s="41"/>
    </row>
    <row r="84" spans="1:22" s="1" customFormat="1" ht="33.75" customHeight="1">
      <c r="A84" s="51" t="s">
        <v>115</v>
      </c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3"/>
      <c r="P84" s="54">
        <f>5000000</f>
        <v>5000000</v>
      </c>
      <c r="Q84" s="54"/>
      <c r="R84" s="54"/>
      <c r="S84" s="55" t="s">
        <v>0</v>
      </c>
      <c r="T84" s="55"/>
      <c r="U84" s="55"/>
      <c r="V84" s="55"/>
    </row>
    <row r="85" spans="1:22" s="1" customFormat="1" ht="13.5" customHeight="1">
      <c r="A85" s="26" t="s">
        <v>116</v>
      </c>
      <c r="B85" s="27" t="s">
        <v>117</v>
      </c>
      <c r="C85" s="28" t="s">
        <v>41</v>
      </c>
      <c r="D85" s="28"/>
      <c r="E85" s="27" t="s">
        <v>52</v>
      </c>
      <c r="F85" s="22" t="s">
        <v>53</v>
      </c>
      <c r="G85" s="22"/>
      <c r="H85" s="22"/>
      <c r="I85" s="22"/>
      <c r="J85" s="22"/>
      <c r="K85" s="22"/>
      <c r="L85" s="22"/>
      <c r="M85" s="22"/>
      <c r="N85" s="22"/>
      <c r="O85" s="22"/>
      <c r="P85" s="23">
        <f>5000000</f>
        <v>5000000</v>
      </c>
      <c r="Q85" s="23"/>
      <c r="R85" s="23"/>
      <c r="S85" s="25" t="s">
        <v>0</v>
      </c>
      <c r="T85" s="25"/>
      <c r="U85" s="25"/>
      <c r="V85" s="25"/>
    </row>
    <row r="86" spans="1:22" s="1" customFormat="1" ht="24" customHeight="1">
      <c r="A86" s="45" t="s">
        <v>118</v>
      </c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7"/>
      <c r="P86" s="37">
        <f>79467351.36</f>
        <v>79467351.36</v>
      </c>
      <c r="Q86" s="37"/>
      <c r="R86" s="37"/>
      <c r="S86" s="39">
        <f>79467350.4</f>
        <v>79467350.4</v>
      </c>
      <c r="T86" s="39"/>
      <c r="U86" s="39"/>
      <c r="V86" s="39"/>
    </row>
    <row r="87" spans="1:22" s="1" customFormat="1" ht="13.5" customHeight="1">
      <c r="A87" s="26" t="s">
        <v>116</v>
      </c>
      <c r="B87" s="27" t="s">
        <v>119</v>
      </c>
      <c r="C87" s="28" t="s">
        <v>120</v>
      </c>
      <c r="D87" s="28"/>
      <c r="E87" s="27" t="s">
        <v>73</v>
      </c>
      <c r="F87" s="22" t="s">
        <v>74</v>
      </c>
      <c r="G87" s="22"/>
      <c r="H87" s="22"/>
      <c r="I87" s="22"/>
      <c r="J87" s="22"/>
      <c r="K87" s="22"/>
      <c r="L87" s="22"/>
      <c r="M87" s="22"/>
      <c r="N87" s="22"/>
      <c r="O87" s="22"/>
      <c r="P87" s="23">
        <f>79467351.36</f>
        <v>79467351.36</v>
      </c>
      <c r="Q87" s="23"/>
      <c r="R87" s="23"/>
      <c r="S87" s="24">
        <f>79467350.4</f>
        <v>79467350.4</v>
      </c>
      <c r="T87" s="24"/>
      <c r="U87" s="24"/>
      <c r="V87" s="24"/>
    </row>
    <row r="88" spans="1:22" s="1" customFormat="1" ht="24" customHeight="1">
      <c r="A88" s="45" t="s">
        <v>121</v>
      </c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7"/>
      <c r="P88" s="37">
        <f>14302226.01</f>
        <v>14302226.01</v>
      </c>
      <c r="Q88" s="37"/>
      <c r="R88" s="37"/>
      <c r="S88" s="39">
        <f>4994498.24</f>
        <v>4994498.24</v>
      </c>
      <c r="T88" s="39"/>
      <c r="U88" s="39"/>
      <c r="V88" s="39"/>
    </row>
    <row r="89" spans="1:22" s="1" customFormat="1" ht="13.5" customHeight="1">
      <c r="A89" s="26" t="s">
        <v>116</v>
      </c>
      <c r="B89" s="27" t="s">
        <v>122</v>
      </c>
      <c r="C89" s="28" t="s">
        <v>41</v>
      </c>
      <c r="D89" s="28"/>
      <c r="E89" s="27" t="s">
        <v>52</v>
      </c>
      <c r="F89" s="22" t="s">
        <v>53</v>
      </c>
      <c r="G89" s="22"/>
      <c r="H89" s="22"/>
      <c r="I89" s="22"/>
      <c r="J89" s="22"/>
      <c r="K89" s="22"/>
      <c r="L89" s="22"/>
      <c r="M89" s="22"/>
      <c r="N89" s="22"/>
      <c r="O89" s="22"/>
      <c r="P89" s="23">
        <f>5925426</f>
        <v>5925426</v>
      </c>
      <c r="Q89" s="23"/>
      <c r="R89" s="23"/>
      <c r="S89" s="24">
        <f>1994498.24</f>
        <v>1994498.24</v>
      </c>
      <c r="T89" s="24"/>
      <c r="U89" s="24"/>
      <c r="V89" s="24"/>
    </row>
    <row r="90" spans="1:22" s="1" customFormat="1" ht="33.75" customHeight="1">
      <c r="A90" s="26" t="s">
        <v>116</v>
      </c>
      <c r="B90" s="27" t="s">
        <v>122</v>
      </c>
      <c r="C90" s="28" t="s">
        <v>101</v>
      </c>
      <c r="D90" s="28"/>
      <c r="E90" s="27" t="s">
        <v>72</v>
      </c>
      <c r="F90" s="22" t="s">
        <v>102</v>
      </c>
      <c r="G90" s="22"/>
      <c r="H90" s="22"/>
      <c r="I90" s="22"/>
      <c r="J90" s="22"/>
      <c r="K90" s="22"/>
      <c r="L90" s="22"/>
      <c r="M90" s="22"/>
      <c r="N90" s="22"/>
      <c r="O90" s="22"/>
      <c r="P90" s="23">
        <f>4439800.01</f>
        <v>4439800.01</v>
      </c>
      <c r="Q90" s="23"/>
      <c r="R90" s="23"/>
      <c r="S90" s="24">
        <f>3000000</f>
        <v>3000000</v>
      </c>
      <c r="T90" s="24"/>
      <c r="U90" s="24"/>
      <c r="V90" s="24"/>
    </row>
    <row r="91" spans="1:22" s="1" customFormat="1" ht="33.75" customHeight="1">
      <c r="A91" s="26" t="s">
        <v>116</v>
      </c>
      <c r="B91" s="27" t="s">
        <v>123</v>
      </c>
      <c r="C91" s="28" t="s">
        <v>101</v>
      </c>
      <c r="D91" s="28"/>
      <c r="E91" s="27" t="s">
        <v>72</v>
      </c>
      <c r="F91" s="22" t="s">
        <v>102</v>
      </c>
      <c r="G91" s="22"/>
      <c r="H91" s="22"/>
      <c r="I91" s="22"/>
      <c r="J91" s="22"/>
      <c r="K91" s="22"/>
      <c r="L91" s="22"/>
      <c r="M91" s="22"/>
      <c r="N91" s="22"/>
      <c r="O91" s="22"/>
      <c r="P91" s="23">
        <f>3937000</f>
        <v>3937000</v>
      </c>
      <c r="Q91" s="23"/>
      <c r="R91" s="23"/>
      <c r="S91" s="25" t="s">
        <v>0</v>
      </c>
      <c r="T91" s="25"/>
      <c r="U91" s="25"/>
      <c r="V91" s="25"/>
    </row>
    <row r="92" spans="1:22" s="1" customFormat="1" ht="33.75" customHeight="1">
      <c r="A92" s="48" t="s">
        <v>124</v>
      </c>
      <c r="B92" s="49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50"/>
      <c r="P92" s="40">
        <f>209868673.98</f>
        <v>209868673.98</v>
      </c>
      <c r="Q92" s="40"/>
      <c r="R92" s="40"/>
      <c r="S92" s="41">
        <f>97213981.24</f>
        <v>97213981.24</v>
      </c>
      <c r="T92" s="41"/>
      <c r="U92" s="41"/>
      <c r="V92" s="41"/>
    </row>
    <row r="93" spans="1:22" s="1" customFormat="1" ht="33.75" customHeight="1">
      <c r="A93" s="45" t="s">
        <v>125</v>
      </c>
      <c r="B93" s="46"/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7"/>
      <c r="P93" s="37">
        <f>31470127</f>
        <v>31470127</v>
      </c>
      <c r="Q93" s="37"/>
      <c r="R93" s="37"/>
      <c r="S93" s="39">
        <f>19780000</f>
        <v>19780000</v>
      </c>
      <c r="T93" s="39"/>
      <c r="U93" s="39"/>
      <c r="V93" s="39"/>
    </row>
    <row r="94" spans="1:22" s="1" customFormat="1" ht="13.5" customHeight="1">
      <c r="A94" s="26" t="s">
        <v>116</v>
      </c>
      <c r="B94" s="27" t="s">
        <v>126</v>
      </c>
      <c r="C94" s="28" t="s">
        <v>41</v>
      </c>
      <c r="D94" s="28"/>
      <c r="E94" s="27" t="s">
        <v>75</v>
      </c>
      <c r="F94" s="22" t="s">
        <v>76</v>
      </c>
      <c r="G94" s="22"/>
      <c r="H94" s="22"/>
      <c r="I94" s="22"/>
      <c r="J94" s="22"/>
      <c r="K94" s="22"/>
      <c r="L94" s="22"/>
      <c r="M94" s="22"/>
      <c r="N94" s="22"/>
      <c r="O94" s="22"/>
      <c r="P94" s="23">
        <f>281127</f>
        <v>281127</v>
      </c>
      <c r="Q94" s="23"/>
      <c r="R94" s="23"/>
      <c r="S94" s="25" t="s">
        <v>0</v>
      </c>
      <c r="T94" s="25"/>
      <c r="U94" s="25"/>
      <c r="V94" s="25"/>
    </row>
    <row r="95" spans="1:22" s="1" customFormat="1" ht="33.75" customHeight="1">
      <c r="A95" s="26" t="s">
        <v>116</v>
      </c>
      <c r="B95" s="27" t="s">
        <v>127</v>
      </c>
      <c r="C95" s="28" t="s">
        <v>101</v>
      </c>
      <c r="D95" s="28"/>
      <c r="E95" s="27" t="s">
        <v>72</v>
      </c>
      <c r="F95" s="22" t="s">
        <v>102</v>
      </c>
      <c r="G95" s="22"/>
      <c r="H95" s="22"/>
      <c r="I95" s="22"/>
      <c r="J95" s="22"/>
      <c r="K95" s="22"/>
      <c r="L95" s="22"/>
      <c r="M95" s="22"/>
      <c r="N95" s="22"/>
      <c r="O95" s="22"/>
      <c r="P95" s="23">
        <f>1559000</f>
        <v>1559000</v>
      </c>
      <c r="Q95" s="23"/>
      <c r="R95" s="23"/>
      <c r="S95" s="24">
        <f>950000</f>
        <v>950000</v>
      </c>
      <c r="T95" s="24"/>
      <c r="U95" s="24"/>
      <c r="V95" s="24"/>
    </row>
    <row r="96" spans="1:22" s="1" customFormat="1" ht="33.75" customHeight="1">
      <c r="A96" s="26" t="s">
        <v>116</v>
      </c>
      <c r="B96" s="27" t="s">
        <v>128</v>
      </c>
      <c r="C96" s="28" t="s">
        <v>101</v>
      </c>
      <c r="D96" s="28"/>
      <c r="E96" s="27" t="s">
        <v>72</v>
      </c>
      <c r="F96" s="22" t="s">
        <v>102</v>
      </c>
      <c r="G96" s="22"/>
      <c r="H96" s="22"/>
      <c r="I96" s="22"/>
      <c r="J96" s="22"/>
      <c r="K96" s="22"/>
      <c r="L96" s="22"/>
      <c r="M96" s="22"/>
      <c r="N96" s="22"/>
      <c r="O96" s="22"/>
      <c r="P96" s="23">
        <f>29630000</f>
        <v>29630000</v>
      </c>
      <c r="Q96" s="23"/>
      <c r="R96" s="23"/>
      <c r="S96" s="24">
        <f>18830000</f>
        <v>18830000</v>
      </c>
      <c r="T96" s="24"/>
      <c r="U96" s="24"/>
      <c r="V96" s="24"/>
    </row>
    <row r="97" spans="1:22" s="1" customFormat="1" ht="45" customHeight="1">
      <c r="A97" s="45" t="s">
        <v>129</v>
      </c>
      <c r="B97" s="46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7"/>
      <c r="P97" s="37">
        <f>18458953.72</f>
        <v>18458953.72</v>
      </c>
      <c r="Q97" s="37"/>
      <c r="R97" s="37"/>
      <c r="S97" s="39">
        <f>7941270.62</f>
        <v>7941270.62</v>
      </c>
      <c r="T97" s="39"/>
      <c r="U97" s="39"/>
      <c r="V97" s="39"/>
    </row>
    <row r="98" spans="1:22" s="1" customFormat="1" ht="33.75" customHeight="1">
      <c r="A98" s="26" t="s">
        <v>130</v>
      </c>
      <c r="B98" s="27" t="s">
        <v>131</v>
      </c>
      <c r="C98" s="28" t="s">
        <v>101</v>
      </c>
      <c r="D98" s="28"/>
      <c r="E98" s="27" t="s">
        <v>72</v>
      </c>
      <c r="F98" s="22" t="s">
        <v>102</v>
      </c>
      <c r="G98" s="22"/>
      <c r="H98" s="22"/>
      <c r="I98" s="22"/>
      <c r="J98" s="22"/>
      <c r="K98" s="22"/>
      <c r="L98" s="22"/>
      <c r="M98" s="22"/>
      <c r="N98" s="22"/>
      <c r="O98" s="22"/>
      <c r="P98" s="23">
        <f>2808045.92</f>
        <v>2808045.92</v>
      </c>
      <c r="Q98" s="23"/>
      <c r="R98" s="23"/>
      <c r="S98" s="24">
        <f>1568181.3</f>
        <v>1568181.3</v>
      </c>
      <c r="T98" s="24"/>
      <c r="U98" s="24"/>
      <c r="V98" s="24"/>
    </row>
    <row r="99" spans="1:22" s="1" customFormat="1" ht="13.5" customHeight="1">
      <c r="A99" s="26" t="s">
        <v>130</v>
      </c>
      <c r="B99" s="27" t="s">
        <v>132</v>
      </c>
      <c r="C99" s="28" t="s">
        <v>113</v>
      </c>
      <c r="D99" s="28"/>
      <c r="E99" s="27" t="s">
        <v>52</v>
      </c>
      <c r="F99" s="22" t="s">
        <v>53</v>
      </c>
      <c r="G99" s="22"/>
      <c r="H99" s="22"/>
      <c r="I99" s="22"/>
      <c r="J99" s="22"/>
      <c r="K99" s="22"/>
      <c r="L99" s="22"/>
      <c r="M99" s="22"/>
      <c r="N99" s="22"/>
      <c r="O99" s="22"/>
      <c r="P99" s="23">
        <f>3988776</f>
        <v>3988776</v>
      </c>
      <c r="Q99" s="23"/>
      <c r="R99" s="23"/>
      <c r="S99" s="24">
        <f>2356648.32</f>
        <v>2356648.32</v>
      </c>
      <c r="T99" s="24"/>
      <c r="U99" s="24"/>
      <c r="V99" s="24"/>
    </row>
    <row r="100" spans="1:22" s="1" customFormat="1" ht="13.5" customHeight="1">
      <c r="A100" s="26" t="s">
        <v>130</v>
      </c>
      <c r="B100" s="27" t="s">
        <v>132</v>
      </c>
      <c r="C100" s="28" t="s">
        <v>41</v>
      </c>
      <c r="D100" s="28"/>
      <c r="E100" s="27" t="s">
        <v>52</v>
      </c>
      <c r="F100" s="22" t="s">
        <v>53</v>
      </c>
      <c r="G100" s="22"/>
      <c r="H100" s="22"/>
      <c r="I100" s="22"/>
      <c r="J100" s="22"/>
      <c r="K100" s="22"/>
      <c r="L100" s="22"/>
      <c r="M100" s="22"/>
      <c r="N100" s="22"/>
      <c r="O100" s="22"/>
      <c r="P100" s="23">
        <f>1062122</f>
        <v>1062122</v>
      </c>
      <c r="Q100" s="23"/>
      <c r="R100" s="23"/>
      <c r="S100" s="24">
        <f>61441</f>
        <v>61441</v>
      </c>
      <c r="T100" s="24"/>
      <c r="U100" s="24"/>
      <c r="V100" s="24"/>
    </row>
    <row r="101" spans="1:22" s="1" customFormat="1" ht="13.5" customHeight="1">
      <c r="A101" s="26" t="s">
        <v>130</v>
      </c>
      <c r="B101" s="27" t="s">
        <v>132</v>
      </c>
      <c r="C101" s="28" t="s">
        <v>41</v>
      </c>
      <c r="D101" s="28"/>
      <c r="E101" s="27" t="s">
        <v>42</v>
      </c>
      <c r="F101" s="22" t="s">
        <v>43</v>
      </c>
      <c r="G101" s="22"/>
      <c r="H101" s="22"/>
      <c r="I101" s="22"/>
      <c r="J101" s="22"/>
      <c r="K101" s="22"/>
      <c r="L101" s="22"/>
      <c r="M101" s="22"/>
      <c r="N101" s="22"/>
      <c r="O101" s="22"/>
      <c r="P101" s="23">
        <f>2654610.1</f>
        <v>2654610.1</v>
      </c>
      <c r="Q101" s="23"/>
      <c r="R101" s="23"/>
      <c r="S101" s="25" t="s">
        <v>0</v>
      </c>
      <c r="T101" s="25"/>
      <c r="U101" s="25"/>
      <c r="V101" s="25"/>
    </row>
    <row r="102" spans="1:22" s="1" customFormat="1" ht="13.5" customHeight="1">
      <c r="A102" s="26" t="s">
        <v>130</v>
      </c>
      <c r="B102" s="27" t="s">
        <v>132</v>
      </c>
      <c r="C102" s="28" t="s">
        <v>41</v>
      </c>
      <c r="D102" s="28"/>
      <c r="E102" s="27" t="s">
        <v>73</v>
      </c>
      <c r="F102" s="22" t="s">
        <v>74</v>
      </c>
      <c r="G102" s="22"/>
      <c r="H102" s="22"/>
      <c r="I102" s="22"/>
      <c r="J102" s="22"/>
      <c r="K102" s="22"/>
      <c r="L102" s="22"/>
      <c r="M102" s="22"/>
      <c r="N102" s="22"/>
      <c r="O102" s="22"/>
      <c r="P102" s="23">
        <f>627399.7</f>
        <v>627399.7</v>
      </c>
      <c r="Q102" s="23"/>
      <c r="R102" s="23"/>
      <c r="S102" s="25" t="s">
        <v>0</v>
      </c>
      <c r="T102" s="25"/>
      <c r="U102" s="25"/>
      <c r="V102" s="25"/>
    </row>
    <row r="103" spans="1:22" s="1" customFormat="1" ht="33.75" customHeight="1">
      <c r="A103" s="26" t="s">
        <v>130</v>
      </c>
      <c r="B103" s="27" t="s">
        <v>133</v>
      </c>
      <c r="C103" s="28" t="s">
        <v>101</v>
      </c>
      <c r="D103" s="28"/>
      <c r="E103" s="27" t="s">
        <v>72</v>
      </c>
      <c r="F103" s="22" t="s">
        <v>102</v>
      </c>
      <c r="G103" s="22"/>
      <c r="H103" s="22"/>
      <c r="I103" s="22"/>
      <c r="J103" s="22"/>
      <c r="K103" s="22"/>
      <c r="L103" s="22"/>
      <c r="M103" s="22"/>
      <c r="N103" s="22"/>
      <c r="O103" s="22"/>
      <c r="P103" s="23">
        <f>7318000</f>
        <v>7318000</v>
      </c>
      <c r="Q103" s="23"/>
      <c r="R103" s="23"/>
      <c r="S103" s="24">
        <f>3955000</f>
        <v>3955000</v>
      </c>
      <c r="T103" s="24"/>
      <c r="U103" s="24"/>
      <c r="V103" s="24"/>
    </row>
    <row r="104" spans="1:22" s="1" customFormat="1" ht="24" customHeight="1">
      <c r="A104" s="45" t="s">
        <v>134</v>
      </c>
      <c r="B104" s="46"/>
      <c r="C104" s="46"/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7"/>
      <c r="P104" s="37">
        <f>159939593.26</f>
        <v>159939593.26</v>
      </c>
      <c r="Q104" s="37"/>
      <c r="R104" s="37"/>
      <c r="S104" s="39">
        <f>69492710.62</f>
        <v>69492710.62</v>
      </c>
      <c r="T104" s="39"/>
      <c r="U104" s="39"/>
      <c r="V104" s="39"/>
    </row>
    <row r="105" spans="1:22" s="1" customFormat="1" ht="13.5" customHeight="1">
      <c r="A105" s="26" t="s">
        <v>135</v>
      </c>
      <c r="B105" s="27" t="s">
        <v>136</v>
      </c>
      <c r="C105" s="28" t="s">
        <v>41</v>
      </c>
      <c r="D105" s="28"/>
      <c r="E105" s="27" t="s">
        <v>70</v>
      </c>
      <c r="F105" s="22" t="s">
        <v>71</v>
      </c>
      <c r="G105" s="22"/>
      <c r="H105" s="22"/>
      <c r="I105" s="22"/>
      <c r="J105" s="22"/>
      <c r="K105" s="22"/>
      <c r="L105" s="22"/>
      <c r="M105" s="22"/>
      <c r="N105" s="22"/>
      <c r="O105" s="22"/>
      <c r="P105" s="23">
        <f>292500</f>
        <v>292500</v>
      </c>
      <c r="Q105" s="23"/>
      <c r="R105" s="23"/>
      <c r="S105" s="24">
        <f>292500</f>
        <v>292500</v>
      </c>
      <c r="T105" s="24"/>
      <c r="U105" s="24"/>
      <c r="V105" s="24"/>
    </row>
    <row r="106" spans="1:22" s="1" customFormat="1" ht="13.5" customHeight="1">
      <c r="A106" s="26" t="s">
        <v>135</v>
      </c>
      <c r="B106" s="27" t="s">
        <v>136</v>
      </c>
      <c r="C106" s="28" t="s">
        <v>41</v>
      </c>
      <c r="D106" s="28"/>
      <c r="E106" s="27" t="s">
        <v>75</v>
      </c>
      <c r="F106" s="22" t="s">
        <v>76</v>
      </c>
      <c r="G106" s="22"/>
      <c r="H106" s="22"/>
      <c r="I106" s="22"/>
      <c r="J106" s="22"/>
      <c r="K106" s="22"/>
      <c r="L106" s="22"/>
      <c r="M106" s="22"/>
      <c r="N106" s="22"/>
      <c r="O106" s="22"/>
      <c r="P106" s="23">
        <f>5465000</f>
        <v>5465000</v>
      </c>
      <c r="Q106" s="23"/>
      <c r="R106" s="23"/>
      <c r="S106" s="24">
        <f>2397082.67</f>
        <v>2397082.67</v>
      </c>
      <c r="T106" s="24"/>
      <c r="U106" s="24"/>
      <c r="V106" s="24"/>
    </row>
    <row r="107" spans="1:22" s="1" customFormat="1" ht="13.5" customHeight="1">
      <c r="A107" s="26" t="s">
        <v>135</v>
      </c>
      <c r="B107" s="27" t="s">
        <v>136</v>
      </c>
      <c r="C107" s="28" t="s">
        <v>41</v>
      </c>
      <c r="D107" s="28"/>
      <c r="E107" s="27" t="s">
        <v>99</v>
      </c>
      <c r="F107" s="22" t="s">
        <v>100</v>
      </c>
      <c r="G107" s="22"/>
      <c r="H107" s="22"/>
      <c r="I107" s="22"/>
      <c r="J107" s="22"/>
      <c r="K107" s="22"/>
      <c r="L107" s="22"/>
      <c r="M107" s="22"/>
      <c r="N107" s="22"/>
      <c r="O107" s="22"/>
      <c r="P107" s="23">
        <f>133089.92</f>
        <v>133089.92</v>
      </c>
      <c r="Q107" s="23"/>
      <c r="R107" s="23"/>
      <c r="S107" s="24">
        <f>133089.92</f>
        <v>133089.92</v>
      </c>
      <c r="T107" s="24"/>
      <c r="U107" s="24"/>
      <c r="V107" s="24"/>
    </row>
    <row r="108" spans="1:22" s="1" customFormat="1" ht="13.5" customHeight="1">
      <c r="A108" s="26" t="s">
        <v>135</v>
      </c>
      <c r="B108" s="27" t="s">
        <v>136</v>
      </c>
      <c r="C108" s="28" t="s">
        <v>41</v>
      </c>
      <c r="D108" s="28"/>
      <c r="E108" s="27" t="s">
        <v>52</v>
      </c>
      <c r="F108" s="22" t="s">
        <v>53</v>
      </c>
      <c r="G108" s="22"/>
      <c r="H108" s="22"/>
      <c r="I108" s="22"/>
      <c r="J108" s="22"/>
      <c r="K108" s="22"/>
      <c r="L108" s="22"/>
      <c r="M108" s="22"/>
      <c r="N108" s="22"/>
      <c r="O108" s="22"/>
      <c r="P108" s="23">
        <f>34368022.34</f>
        <v>34368022.34</v>
      </c>
      <c r="Q108" s="23"/>
      <c r="R108" s="23"/>
      <c r="S108" s="24">
        <f>23138839.06</f>
        <v>23138839.06</v>
      </c>
      <c r="T108" s="24"/>
      <c r="U108" s="24"/>
      <c r="V108" s="24"/>
    </row>
    <row r="109" spans="1:22" s="1" customFormat="1" ht="13.5" customHeight="1">
      <c r="A109" s="26" t="s">
        <v>135</v>
      </c>
      <c r="B109" s="27" t="s">
        <v>136</v>
      </c>
      <c r="C109" s="28" t="s">
        <v>41</v>
      </c>
      <c r="D109" s="28"/>
      <c r="E109" s="27" t="s">
        <v>42</v>
      </c>
      <c r="F109" s="22" t="s">
        <v>43</v>
      </c>
      <c r="G109" s="22"/>
      <c r="H109" s="22"/>
      <c r="I109" s="22"/>
      <c r="J109" s="22"/>
      <c r="K109" s="22"/>
      <c r="L109" s="22"/>
      <c r="M109" s="22"/>
      <c r="N109" s="22"/>
      <c r="O109" s="22"/>
      <c r="P109" s="23">
        <f>61357165.62</f>
        <v>61357165.62</v>
      </c>
      <c r="Q109" s="23"/>
      <c r="R109" s="23"/>
      <c r="S109" s="24">
        <f>27570687.21</f>
        <v>27570687.21</v>
      </c>
      <c r="T109" s="24"/>
      <c r="U109" s="24"/>
      <c r="V109" s="24"/>
    </row>
    <row r="110" spans="1:22" s="1" customFormat="1" ht="13.5" customHeight="1">
      <c r="A110" s="26" t="s">
        <v>135</v>
      </c>
      <c r="B110" s="27" t="s">
        <v>136</v>
      </c>
      <c r="C110" s="28" t="s">
        <v>41</v>
      </c>
      <c r="D110" s="28"/>
      <c r="E110" s="27" t="s">
        <v>55</v>
      </c>
      <c r="F110" s="22" t="s">
        <v>56</v>
      </c>
      <c r="G110" s="22"/>
      <c r="H110" s="22"/>
      <c r="I110" s="22"/>
      <c r="J110" s="22"/>
      <c r="K110" s="22"/>
      <c r="L110" s="22"/>
      <c r="M110" s="22"/>
      <c r="N110" s="22"/>
      <c r="O110" s="22"/>
      <c r="P110" s="23">
        <f>107413.2</f>
        <v>107413.2</v>
      </c>
      <c r="Q110" s="23"/>
      <c r="R110" s="23"/>
      <c r="S110" s="24">
        <f>92446.56</f>
        <v>92446.56</v>
      </c>
      <c r="T110" s="24"/>
      <c r="U110" s="24"/>
      <c r="V110" s="24"/>
    </row>
    <row r="111" spans="1:22" s="1" customFormat="1" ht="13.5" customHeight="1">
      <c r="A111" s="26" t="s">
        <v>135</v>
      </c>
      <c r="B111" s="27" t="s">
        <v>136</v>
      </c>
      <c r="C111" s="28" t="s">
        <v>41</v>
      </c>
      <c r="D111" s="28"/>
      <c r="E111" s="27" t="s">
        <v>73</v>
      </c>
      <c r="F111" s="22" t="s">
        <v>74</v>
      </c>
      <c r="G111" s="22"/>
      <c r="H111" s="22"/>
      <c r="I111" s="22"/>
      <c r="J111" s="22"/>
      <c r="K111" s="22"/>
      <c r="L111" s="22"/>
      <c r="M111" s="22"/>
      <c r="N111" s="22"/>
      <c r="O111" s="22"/>
      <c r="P111" s="23">
        <f>40069851.45</f>
        <v>40069851.45</v>
      </c>
      <c r="Q111" s="23"/>
      <c r="R111" s="23"/>
      <c r="S111" s="24">
        <f>11870164.73</f>
        <v>11870164.73</v>
      </c>
      <c r="T111" s="24"/>
      <c r="U111" s="24"/>
      <c r="V111" s="24"/>
    </row>
    <row r="112" spans="1:22" s="1" customFormat="1" ht="13.5" customHeight="1">
      <c r="A112" s="26" t="s">
        <v>135</v>
      </c>
      <c r="B112" s="27" t="s">
        <v>136</v>
      </c>
      <c r="C112" s="28" t="s">
        <v>41</v>
      </c>
      <c r="D112" s="28"/>
      <c r="E112" s="27" t="s">
        <v>48</v>
      </c>
      <c r="F112" s="22" t="s">
        <v>49</v>
      </c>
      <c r="G112" s="22"/>
      <c r="H112" s="22"/>
      <c r="I112" s="22"/>
      <c r="J112" s="22"/>
      <c r="K112" s="22"/>
      <c r="L112" s="22"/>
      <c r="M112" s="22"/>
      <c r="N112" s="22"/>
      <c r="O112" s="22"/>
      <c r="P112" s="23">
        <f>1473550.73</f>
        <v>1473550.73</v>
      </c>
      <c r="Q112" s="23"/>
      <c r="R112" s="23"/>
      <c r="S112" s="24">
        <f>917900.47</f>
        <v>917900.47</v>
      </c>
      <c r="T112" s="24"/>
      <c r="U112" s="24"/>
      <c r="V112" s="24"/>
    </row>
    <row r="113" spans="1:22" s="1" customFormat="1" ht="13.5" customHeight="1">
      <c r="A113" s="26" t="s">
        <v>135</v>
      </c>
      <c r="B113" s="27" t="s">
        <v>137</v>
      </c>
      <c r="C113" s="28" t="s">
        <v>41</v>
      </c>
      <c r="D113" s="28"/>
      <c r="E113" s="27" t="s">
        <v>75</v>
      </c>
      <c r="F113" s="22" t="s">
        <v>76</v>
      </c>
      <c r="G113" s="22"/>
      <c r="H113" s="22"/>
      <c r="I113" s="22"/>
      <c r="J113" s="22"/>
      <c r="K113" s="22"/>
      <c r="L113" s="22"/>
      <c r="M113" s="22"/>
      <c r="N113" s="22"/>
      <c r="O113" s="22"/>
      <c r="P113" s="23">
        <f>5039000</f>
        <v>5039000</v>
      </c>
      <c r="Q113" s="23"/>
      <c r="R113" s="23"/>
      <c r="S113" s="24">
        <f>3062000</f>
        <v>3062000</v>
      </c>
      <c r="T113" s="24"/>
      <c r="U113" s="24"/>
      <c r="V113" s="24"/>
    </row>
    <row r="114" spans="1:22" s="1" customFormat="1" ht="13.5" customHeight="1">
      <c r="A114" s="26" t="s">
        <v>135</v>
      </c>
      <c r="B114" s="27" t="s">
        <v>137</v>
      </c>
      <c r="C114" s="28" t="s">
        <v>41</v>
      </c>
      <c r="D114" s="28"/>
      <c r="E114" s="27" t="s">
        <v>52</v>
      </c>
      <c r="F114" s="22" t="s">
        <v>53</v>
      </c>
      <c r="G114" s="22"/>
      <c r="H114" s="22"/>
      <c r="I114" s="22"/>
      <c r="J114" s="22"/>
      <c r="K114" s="22"/>
      <c r="L114" s="22"/>
      <c r="M114" s="22"/>
      <c r="N114" s="22"/>
      <c r="O114" s="22"/>
      <c r="P114" s="23">
        <f>8136000</f>
        <v>8136000</v>
      </c>
      <c r="Q114" s="23"/>
      <c r="R114" s="23"/>
      <c r="S114" s="24">
        <f>18000</f>
        <v>18000</v>
      </c>
      <c r="T114" s="24"/>
      <c r="U114" s="24"/>
      <c r="V114" s="24"/>
    </row>
    <row r="115" spans="1:22" s="1" customFormat="1" ht="13.5" customHeight="1">
      <c r="A115" s="26" t="s">
        <v>135</v>
      </c>
      <c r="B115" s="27" t="s">
        <v>137</v>
      </c>
      <c r="C115" s="28" t="s">
        <v>41</v>
      </c>
      <c r="D115" s="28"/>
      <c r="E115" s="27" t="s">
        <v>73</v>
      </c>
      <c r="F115" s="22" t="s">
        <v>74</v>
      </c>
      <c r="G115" s="22"/>
      <c r="H115" s="22"/>
      <c r="I115" s="22"/>
      <c r="J115" s="22"/>
      <c r="K115" s="22"/>
      <c r="L115" s="22"/>
      <c r="M115" s="22"/>
      <c r="N115" s="22"/>
      <c r="O115" s="22"/>
      <c r="P115" s="23">
        <f>3498000</f>
        <v>3498000</v>
      </c>
      <c r="Q115" s="23"/>
      <c r="R115" s="23"/>
      <c r="S115" s="25" t="s">
        <v>0</v>
      </c>
      <c r="T115" s="25"/>
      <c r="U115" s="25"/>
      <c r="V115" s="25"/>
    </row>
    <row r="116" spans="1:22" s="1" customFormat="1" ht="13.5" customHeight="1">
      <c r="A116" s="34" t="s">
        <v>138</v>
      </c>
      <c r="B116" s="34"/>
      <c r="C116" s="34"/>
      <c r="D116" s="34"/>
      <c r="E116" s="34"/>
      <c r="F116" s="34" t="s">
        <v>139</v>
      </c>
      <c r="G116" s="34"/>
      <c r="H116" s="34"/>
      <c r="I116" s="34"/>
      <c r="J116" s="34"/>
      <c r="K116" s="34"/>
      <c r="L116" s="34"/>
      <c r="M116" s="34"/>
      <c r="N116" s="34"/>
      <c r="O116" s="34"/>
      <c r="P116" s="35">
        <f>1057000</f>
        <v>1057000</v>
      </c>
      <c r="Q116" s="35"/>
      <c r="R116" s="35"/>
      <c r="S116" s="36">
        <f>634275.41</f>
        <v>634275.41</v>
      </c>
      <c r="T116" s="36"/>
      <c r="U116" s="36"/>
      <c r="V116" s="36"/>
    </row>
    <row r="117" spans="1:22" s="1" customFormat="1" ht="13.5" customHeight="1">
      <c r="A117" s="34" t="s">
        <v>140</v>
      </c>
      <c r="B117" s="34"/>
      <c r="C117" s="34"/>
      <c r="D117" s="34"/>
      <c r="E117" s="34"/>
      <c r="F117" s="34" t="s">
        <v>141</v>
      </c>
      <c r="G117" s="34"/>
      <c r="H117" s="34"/>
      <c r="I117" s="34"/>
      <c r="J117" s="34"/>
      <c r="K117" s="34"/>
      <c r="L117" s="34"/>
      <c r="M117" s="34"/>
      <c r="N117" s="34"/>
      <c r="O117" s="34"/>
      <c r="P117" s="35">
        <f>1057000</f>
        <v>1057000</v>
      </c>
      <c r="Q117" s="35"/>
      <c r="R117" s="35"/>
      <c r="S117" s="36">
        <f>634275.41</f>
        <v>634275.41</v>
      </c>
      <c r="T117" s="36"/>
      <c r="U117" s="36"/>
      <c r="V117" s="36"/>
    </row>
    <row r="118" spans="1:22" s="1" customFormat="1" ht="24" customHeight="1">
      <c r="A118" s="26" t="s">
        <v>142</v>
      </c>
      <c r="B118" s="27" t="s">
        <v>143</v>
      </c>
      <c r="C118" s="28" t="s">
        <v>86</v>
      </c>
      <c r="D118" s="28"/>
      <c r="E118" s="27" t="s">
        <v>87</v>
      </c>
      <c r="F118" s="22" t="s">
        <v>88</v>
      </c>
      <c r="G118" s="22"/>
      <c r="H118" s="22"/>
      <c r="I118" s="22"/>
      <c r="J118" s="22"/>
      <c r="K118" s="22"/>
      <c r="L118" s="22"/>
      <c r="M118" s="22"/>
      <c r="N118" s="22"/>
      <c r="O118" s="22"/>
      <c r="P118" s="23">
        <f>151000</f>
        <v>151000</v>
      </c>
      <c r="Q118" s="23"/>
      <c r="R118" s="23"/>
      <c r="S118" s="24">
        <f>78000</f>
        <v>78000</v>
      </c>
      <c r="T118" s="24"/>
      <c r="U118" s="24"/>
      <c r="V118" s="24"/>
    </row>
    <row r="119" spans="1:22" s="1" customFormat="1" ht="13.5" customHeight="1">
      <c r="A119" s="26" t="s">
        <v>144</v>
      </c>
      <c r="B119" s="27" t="s">
        <v>145</v>
      </c>
      <c r="C119" s="28" t="s">
        <v>146</v>
      </c>
      <c r="D119" s="28"/>
      <c r="E119" s="27" t="s">
        <v>55</v>
      </c>
      <c r="F119" s="22" t="s">
        <v>56</v>
      </c>
      <c r="G119" s="22"/>
      <c r="H119" s="22"/>
      <c r="I119" s="22"/>
      <c r="J119" s="22"/>
      <c r="K119" s="22"/>
      <c r="L119" s="22"/>
      <c r="M119" s="22"/>
      <c r="N119" s="22"/>
      <c r="O119" s="22"/>
      <c r="P119" s="23">
        <f>313968.4</f>
        <v>313968.4</v>
      </c>
      <c r="Q119" s="23"/>
      <c r="R119" s="23"/>
      <c r="S119" s="25" t="s">
        <v>0</v>
      </c>
      <c r="T119" s="25"/>
      <c r="U119" s="25"/>
      <c r="V119" s="25"/>
    </row>
    <row r="120" spans="1:22" s="1" customFormat="1" ht="13.5" customHeight="1">
      <c r="A120" s="26" t="s">
        <v>36</v>
      </c>
      <c r="B120" s="27" t="s">
        <v>147</v>
      </c>
      <c r="C120" s="28" t="s">
        <v>148</v>
      </c>
      <c r="D120" s="28"/>
      <c r="E120" s="27" t="s">
        <v>55</v>
      </c>
      <c r="F120" s="22" t="s">
        <v>56</v>
      </c>
      <c r="G120" s="22"/>
      <c r="H120" s="22"/>
      <c r="I120" s="22"/>
      <c r="J120" s="22"/>
      <c r="K120" s="22"/>
      <c r="L120" s="22"/>
      <c r="M120" s="22"/>
      <c r="N120" s="22"/>
      <c r="O120" s="22"/>
      <c r="P120" s="23">
        <f>21000</f>
        <v>21000</v>
      </c>
      <c r="Q120" s="23"/>
      <c r="R120" s="23"/>
      <c r="S120" s="24">
        <f>18000</f>
        <v>18000</v>
      </c>
      <c r="T120" s="24"/>
      <c r="U120" s="24"/>
      <c r="V120" s="24"/>
    </row>
    <row r="121" spans="1:22" s="1" customFormat="1" ht="13.5" customHeight="1">
      <c r="A121" s="26" t="s">
        <v>116</v>
      </c>
      <c r="B121" s="27" t="s">
        <v>145</v>
      </c>
      <c r="C121" s="28" t="s">
        <v>41</v>
      </c>
      <c r="D121" s="28"/>
      <c r="E121" s="27" t="s">
        <v>75</v>
      </c>
      <c r="F121" s="22" t="s">
        <v>76</v>
      </c>
      <c r="G121" s="22"/>
      <c r="H121" s="22"/>
      <c r="I121" s="22"/>
      <c r="J121" s="22"/>
      <c r="K121" s="22"/>
      <c r="L121" s="22"/>
      <c r="M121" s="22"/>
      <c r="N121" s="22"/>
      <c r="O121" s="22"/>
      <c r="P121" s="23">
        <f>91031.6</f>
        <v>91031.6</v>
      </c>
      <c r="Q121" s="23"/>
      <c r="R121" s="23"/>
      <c r="S121" s="24">
        <f>91031.6</f>
        <v>91031.6</v>
      </c>
      <c r="T121" s="24"/>
      <c r="U121" s="24"/>
      <c r="V121" s="24"/>
    </row>
    <row r="122" spans="1:22" s="1" customFormat="1" ht="13.5" customHeight="1">
      <c r="A122" s="26" t="s">
        <v>149</v>
      </c>
      <c r="B122" s="27" t="s">
        <v>150</v>
      </c>
      <c r="C122" s="28" t="s">
        <v>79</v>
      </c>
      <c r="D122" s="28"/>
      <c r="E122" s="27" t="s">
        <v>80</v>
      </c>
      <c r="F122" s="22" t="s">
        <v>81</v>
      </c>
      <c r="G122" s="22"/>
      <c r="H122" s="22"/>
      <c r="I122" s="22"/>
      <c r="J122" s="22"/>
      <c r="K122" s="22"/>
      <c r="L122" s="22"/>
      <c r="M122" s="22"/>
      <c r="N122" s="22"/>
      <c r="O122" s="22"/>
      <c r="P122" s="23">
        <f>480000</f>
        <v>480000</v>
      </c>
      <c r="Q122" s="23"/>
      <c r="R122" s="23"/>
      <c r="S122" s="24">
        <f>447243.81</f>
        <v>447243.81</v>
      </c>
      <c r="T122" s="24"/>
      <c r="U122" s="24"/>
      <c r="V122" s="24"/>
    </row>
    <row r="123" spans="1:22" s="1" customFormat="1" ht="15" customHeight="1">
      <c r="A123" s="29" t="s">
        <v>151</v>
      </c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30">
        <f>693125310.62</f>
        <v>693125310.62</v>
      </c>
      <c r="Q123" s="30"/>
      <c r="R123" s="30"/>
      <c r="S123" s="31">
        <f>411013634.97</f>
        <v>411013634.97</v>
      </c>
      <c r="T123" s="31"/>
      <c r="U123" s="31"/>
      <c r="V123" s="31"/>
    </row>
    <row r="124" spans="1:22" s="1" customFormat="1" ht="13.5" customHeight="1">
      <c r="A124" s="32" t="s">
        <v>0</v>
      </c>
      <c r="B124" s="32"/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</row>
    <row r="125" spans="1:22" s="1" customFormat="1" ht="13.5" customHeight="1">
      <c r="A125" s="32" t="s">
        <v>0</v>
      </c>
      <c r="B125" s="32"/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</row>
  </sheetData>
  <sheetProtection/>
  <mergeCells count="449">
    <mergeCell ref="A17:O17"/>
    <mergeCell ref="A18:O18"/>
    <mergeCell ref="A21:O21"/>
    <mergeCell ref="A24:O24"/>
    <mergeCell ref="A29:O29"/>
    <mergeCell ref="A31:O31"/>
    <mergeCell ref="A58:O58"/>
    <mergeCell ref="A59:O59"/>
    <mergeCell ref="A64:O64"/>
    <mergeCell ref="A66:O66"/>
    <mergeCell ref="A67:O67"/>
    <mergeCell ref="A70:O70"/>
    <mergeCell ref="A72:O72"/>
    <mergeCell ref="A76:O76"/>
    <mergeCell ref="A83:O83"/>
    <mergeCell ref="A84:O84"/>
    <mergeCell ref="A86:O86"/>
    <mergeCell ref="A88:O88"/>
    <mergeCell ref="A124:V124"/>
    <mergeCell ref="A125:V125"/>
    <mergeCell ref="A92:O92"/>
    <mergeCell ref="A93:O93"/>
    <mergeCell ref="A97:O97"/>
    <mergeCell ref="A104:O104"/>
    <mergeCell ref="C122:D122"/>
    <mergeCell ref="F122:O122"/>
    <mergeCell ref="P122:R122"/>
    <mergeCell ref="S122:V122"/>
    <mergeCell ref="A123:O123"/>
    <mergeCell ref="P123:R123"/>
    <mergeCell ref="S123:V123"/>
    <mergeCell ref="C120:D120"/>
    <mergeCell ref="F120:O120"/>
    <mergeCell ref="P120:R120"/>
    <mergeCell ref="S120:V120"/>
    <mergeCell ref="C121:D121"/>
    <mergeCell ref="F121:O121"/>
    <mergeCell ref="P121:R121"/>
    <mergeCell ref="S121:V121"/>
    <mergeCell ref="C118:D118"/>
    <mergeCell ref="F118:O118"/>
    <mergeCell ref="P118:R118"/>
    <mergeCell ref="S118:V118"/>
    <mergeCell ref="C119:D119"/>
    <mergeCell ref="F119:O119"/>
    <mergeCell ref="P119:R119"/>
    <mergeCell ref="S119:V119"/>
    <mergeCell ref="A116:E116"/>
    <mergeCell ref="F116:O116"/>
    <mergeCell ref="P116:R116"/>
    <mergeCell ref="S116:V116"/>
    <mergeCell ref="A117:E117"/>
    <mergeCell ref="F117:O117"/>
    <mergeCell ref="P117:R117"/>
    <mergeCell ref="S117:V117"/>
    <mergeCell ref="C114:D114"/>
    <mergeCell ref="F114:O114"/>
    <mergeCell ref="P114:R114"/>
    <mergeCell ref="S114:V114"/>
    <mergeCell ref="C115:D115"/>
    <mergeCell ref="F115:O115"/>
    <mergeCell ref="P115:R115"/>
    <mergeCell ref="S115:V115"/>
    <mergeCell ref="C112:D112"/>
    <mergeCell ref="F112:O112"/>
    <mergeCell ref="P112:R112"/>
    <mergeCell ref="S112:V112"/>
    <mergeCell ref="C113:D113"/>
    <mergeCell ref="F113:O113"/>
    <mergeCell ref="P113:R113"/>
    <mergeCell ref="S113:V113"/>
    <mergeCell ref="C110:D110"/>
    <mergeCell ref="F110:O110"/>
    <mergeCell ref="P110:R110"/>
    <mergeCell ref="S110:V110"/>
    <mergeCell ref="C111:D111"/>
    <mergeCell ref="F111:O111"/>
    <mergeCell ref="P111:R111"/>
    <mergeCell ref="S111:V111"/>
    <mergeCell ref="C108:D108"/>
    <mergeCell ref="F108:O108"/>
    <mergeCell ref="P108:R108"/>
    <mergeCell ref="S108:V108"/>
    <mergeCell ref="C109:D109"/>
    <mergeCell ref="F109:O109"/>
    <mergeCell ref="P109:R109"/>
    <mergeCell ref="S109:V109"/>
    <mergeCell ref="C106:D106"/>
    <mergeCell ref="F106:O106"/>
    <mergeCell ref="P106:R106"/>
    <mergeCell ref="S106:V106"/>
    <mergeCell ref="C107:D107"/>
    <mergeCell ref="F107:O107"/>
    <mergeCell ref="P107:R107"/>
    <mergeCell ref="S107:V107"/>
    <mergeCell ref="P104:R104"/>
    <mergeCell ref="S104:V104"/>
    <mergeCell ref="C105:D105"/>
    <mergeCell ref="F105:O105"/>
    <mergeCell ref="P105:R105"/>
    <mergeCell ref="S105:V105"/>
    <mergeCell ref="C102:D102"/>
    <mergeCell ref="F102:O102"/>
    <mergeCell ref="P102:R102"/>
    <mergeCell ref="S102:V102"/>
    <mergeCell ref="C103:D103"/>
    <mergeCell ref="F103:O103"/>
    <mergeCell ref="P103:R103"/>
    <mergeCell ref="S103:V103"/>
    <mergeCell ref="C100:D100"/>
    <mergeCell ref="F100:O100"/>
    <mergeCell ref="P100:R100"/>
    <mergeCell ref="S100:V100"/>
    <mergeCell ref="C101:D101"/>
    <mergeCell ref="F101:O101"/>
    <mergeCell ref="P101:R101"/>
    <mergeCell ref="S101:V101"/>
    <mergeCell ref="C98:D98"/>
    <mergeCell ref="F98:O98"/>
    <mergeCell ref="P98:R98"/>
    <mergeCell ref="S98:V98"/>
    <mergeCell ref="C99:D99"/>
    <mergeCell ref="F99:O99"/>
    <mergeCell ref="P99:R99"/>
    <mergeCell ref="S99:V99"/>
    <mergeCell ref="C96:D96"/>
    <mergeCell ref="F96:O96"/>
    <mergeCell ref="P96:R96"/>
    <mergeCell ref="S96:V96"/>
    <mergeCell ref="P97:R97"/>
    <mergeCell ref="S97:V97"/>
    <mergeCell ref="C94:D94"/>
    <mergeCell ref="F94:O94"/>
    <mergeCell ref="P94:R94"/>
    <mergeCell ref="S94:V94"/>
    <mergeCell ref="C95:D95"/>
    <mergeCell ref="F95:O95"/>
    <mergeCell ref="P95:R95"/>
    <mergeCell ref="S95:V95"/>
    <mergeCell ref="P92:R92"/>
    <mergeCell ref="S92:V92"/>
    <mergeCell ref="P93:R93"/>
    <mergeCell ref="S93:V93"/>
    <mergeCell ref="C90:D90"/>
    <mergeCell ref="F90:O90"/>
    <mergeCell ref="P90:R90"/>
    <mergeCell ref="S90:V90"/>
    <mergeCell ref="C91:D91"/>
    <mergeCell ref="F91:O91"/>
    <mergeCell ref="P91:R91"/>
    <mergeCell ref="S91:V91"/>
    <mergeCell ref="P88:R88"/>
    <mergeCell ref="S88:V88"/>
    <mergeCell ref="C89:D89"/>
    <mergeCell ref="F89:O89"/>
    <mergeCell ref="P89:R89"/>
    <mergeCell ref="S89:V89"/>
    <mergeCell ref="P86:R86"/>
    <mergeCell ref="S86:V86"/>
    <mergeCell ref="C87:D87"/>
    <mergeCell ref="F87:O87"/>
    <mergeCell ref="P87:R87"/>
    <mergeCell ref="S87:V87"/>
    <mergeCell ref="P84:R84"/>
    <mergeCell ref="S84:V84"/>
    <mergeCell ref="C85:D85"/>
    <mergeCell ref="F85:O85"/>
    <mergeCell ref="P85:R85"/>
    <mergeCell ref="S85:V85"/>
    <mergeCell ref="C82:D82"/>
    <mergeCell ref="F82:O82"/>
    <mergeCell ref="P82:R82"/>
    <mergeCell ref="S82:V82"/>
    <mergeCell ref="P83:R83"/>
    <mergeCell ref="S83:V83"/>
    <mergeCell ref="C80:D80"/>
    <mergeCell ref="F80:O80"/>
    <mergeCell ref="P80:R80"/>
    <mergeCell ref="S80:V80"/>
    <mergeCell ref="C81:D81"/>
    <mergeCell ref="F81:O81"/>
    <mergeCell ref="P81:R81"/>
    <mergeCell ref="S81:V81"/>
    <mergeCell ref="C78:D78"/>
    <mergeCell ref="F78:O78"/>
    <mergeCell ref="P78:R78"/>
    <mergeCell ref="S78:V78"/>
    <mergeCell ref="C79:D79"/>
    <mergeCell ref="F79:O79"/>
    <mergeCell ref="P79:R79"/>
    <mergeCell ref="S79:V79"/>
    <mergeCell ref="P76:R76"/>
    <mergeCell ref="S76:V76"/>
    <mergeCell ref="C77:D77"/>
    <mergeCell ref="F77:O77"/>
    <mergeCell ref="P77:R77"/>
    <mergeCell ref="S77:V77"/>
    <mergeCell ref="C74:D74"/>
    <mergeCell ref="F74:O74"/>
    <mergeCell ref="P74:R74"/>
    <mergeCell ref="S74:V74"/>
    <mergeCell ref="C75:D75"/>
    <mergeCell ref="F75:O75"/>
    <mergeCell ref="P75:R75"/>
    <mergeCell ref="S75:V75"/>
    <mergeCell ref="P72:R72"/>
    <mergeCell ref="S72:V72"/>
    <mergeCell ref="C73:D73"/>
    <mergeCell ref="F73:O73"/>
    <mergeCell ref="P73:R73"/>
    <mergeCell ref="S73:V73"/>
    <mergeCell ref="P70:R70"/>
    <mergeCell ref="S70:V70"/>
    <mergeCell ref="C71:D71"/>
    <mergeCell ref="F71:O71"/>
    <mergeCell ref="P71:R71"/>
    <mergeCell ref="S71:V71"/>
    <mergeCell ref="C68:D68"/>
    <mergeCell ref="F68:O68"/>
    <mergeCell ref="P68:R68"/>
    <mergeCell ref="S68:V68"/>
    <mergeCell ref="C69:D69"/>
    <mergeCell ref="F69:O69"/>
    <mergeCell ref="P69:R69"/>
    <mergeCell ref="S69:V69"/>
    <mergeCell ref="P66:R66"/>
    <mergeCell ref="S66:V66"/>
    <mergeCell ref="P67:R67"/>
    <mergeCell ref="S67:V67"/>
    <mergeCell ref="P64:R64"/>
    <mergeCell ref="S64:V64"/>
    <mergeCell ref="C65:D65"/>
    <mergeCell ref="F65:O65"/>
    <mergeCell ref="P65:R65"/>
    <mergeCell ref="S65:V65"/>
    <mergeCell ref="C62:D62"/>
    <mergeCell ref="F62:O62"/>
    <mergeCell ref="P62:R62"/>
    <mergeCell ref="S62:V62"/>
    <mergeCell ref="C63:D63"/>
    <mergeCell ref="F63:O63"/>
    <mergeCell ref="P63:R63"/>
    <mergeCell ref="S63:V63"/>
    <mergeCell ref="C60:D60"/>
    <mergeCell ref="F60:O60"/>
    <mergeCell ref="P60:R60"/>
    <mergeCell ref="S60:V60"/>
    <mergeCell ref="C61:D61"/>
    <mergeCell ref="F61:O61"/>
    <mergeCell ref="P61:R61"/>
    <mergeCell ref="S61:V61"/>
    <mergeCell ref="P58:R58"/>
    <mergeCell ref="S58:V58"/>
    <mergeCell ref="P59:R59"/>
    <mergeCell ref="S59:V59"/>
    <mergeCell ref="C56:D56"/>
    <mergeCell ref="F56:O56"/>
    <mergeCell ref="P56:R56"/>
    <mergeCell ref="S56:V56"/>
    <mergeCell ref="C57:D57"/>
    <mergeCell ref="F57:O57"/>
    <mergeCell ref="P57:R57"/>
    <mergeCell ref="S57:V57"/>
    <mergeCell ref="C54:D54"/>
    <mergeCell ref="F54:O54"/>
    <mergeCell ref="P54:R54"/>
    <mergeCell ref="S54:V54"/>
    <mergeCell ref="C55:D55"/>
    <mergeCell ref="F55:O55"/>
    <mergeCell ref="P55:R55"/>
    <mergeCell ref="S55:V55"/>
    <mergeCell ref="C52:D52"/>
    <mergeCell ref="F52:O52"/>
    <mergeCell ref="P52:R52"/>
    <mergeCell ref="S52:V52"/>
    <mergeCell ref="C53:D53"/>
    <mergeCell ref="F53:O53"/>
    <mergeCell ref="P53:R53"/>
    <mergeCell ref="S53:V53"/>
    <mergeCell ref="C50:D50"/>
    <mergeCell ref="F50:O50"/>
    <mergeCell ref="P50:R50"/>
    <mergeCell ref="S50:V50"/>
    <mergeCell ref="C51:D51"/>
    <mergeCell ref="F51:O51"/>
    <mergeCell ref="P51:R51"/>
    <mergeCell ref="S51:V51"/>
    <mergeCell ref="C48:D48"/>
    <mergeCell ref="F48:O48"/>
    <mergeCell ref="P48:R48"/>
    <mergeCell ref="S48:V48"/>
    <mergeCell ref="C49:D49"/>
    <mergeCell ref="F49:O49"/>
    <mergeCell ref="P49:R49"/>
    <mergeCell ref="S49:V49"/>
    <mergeCell ref="C46:D46"/>
    <mergeCell ref="F46:O46"/>
    <mergeCell ref="P46:R46"/>
    <mergeCell ref="S46:V46"/>
    <mergeCell ref="C47:D47"/>
    <mergeCell ref="F47:O47"/>
    <mergeCell ref="P47:R47"/>
    <mergeCell ref="S47:V47"/>
    <mergeCell ref="C44:D44"/>
    <mergeCell ref="F44:O44"/>
    <mergeCell ref="P44:R44"/>
    <mergeCell ref="S44:V44"/>
    <mergeCell ref="C45:D45"/>
    <mergeCell ref="F45:O45"/>
    <mergeCell ref="P45:R45"/>
    <mergeCell ref="S45:V45"/>
    <mergeCell ref="C42:D42"/>
    <mergeCell ref="F42:O42"/>
    <mergeCell ref="P42:R42"/>
    <mergeCell ref="S42:V42"/>
    <mergeCell ref="C43:D43"/>
    <mergeCell ref="F43:O43"/>
    <mergeCell ref="P43:R43"/>
    <mergeCell ref="S43:V43"/>
    <mergeCell ref="C40:D40"/>
    <mergeCell ref="F40:O40"/>
    <mergeCell ref="P40:R40"/>
    <mergeCell ref="S40:V40"/>
    <mergeCell ref="C41:D41"/>
    <mergeCell ref="F41:O41"/>
    <mergeCell ref="P41:R41"/>
    <mergeCell ref="S41:V41"/>
    <mergeCell ref="C38:D38"/>
    <mergeCell ref="F38:O38"/>
    <mergeCell ref="P38:R38"/>
    <mergeCell ref="S38:V38"/>
    <mergeCell ref="C39:D39"/>
    <mergeCell ref="F39:O39"/>
    <mergeCell ref="P39:R39"/>
    <mergeCell ref="S39:V39"/>
    <mergeCell ref="C36:D36"/>
    <mergeCell ref="F36:O36"/>
    <mergeCell ref="P36:R36"/>
    <mergeCell ref="S36:V36"/>
    <mergeCell ref="C37:D37"/>
    <mergeCell ref="F37:O37"/>
    <mergeCell ref="P37:R37"/>
    <mergeCell ref="S37:V37"/>
    <mergeCell ref="C34:D34"/>
    <mergeCell ref="F34:O34"/>
    <mergeCell ref="P34:R34"/>
    <mergeCell ref="S34:V34"/>
    <mergeCell ref="C35:D35"/>
    <mergeCell ref="F35:O35"/>
    <mergeCell ref="P35:R35"/>
    <mergeCell ref="S35:V35"/>
    <mergeCell ref="C32:D32"/>
    <mergeCell ref="F32:O32"/>
    <mergeCell ref="P32:R32"/>
    <mergeCell ref="S32:V32"/>
    <mergeCell ref="C33:D33"/>
    <mergeCell ref="F33:O33"/>
    <mergeCell ref="P33:R33"/>
    <mergeCell ref="S33:V33"/>
    <mergeCell ref="C30:D30"/>
    <mergeCell ref="F30:O30"/>
    <mergeCell ref="P30:R30"/>
    <mergeCell ref="S30:V30"/>
    <mergeCell ref="P31:R31"/>
    <mergeCell ref="S31:V31"/>
    <mergeCell ref="C28:D28"/>
    <mergeCell ref="F28:O28"/>
    <mergeCell ref="P28:R28"/>
    <mergeCell ref="S28:V28"/>
    <mergeCell ref="P29:R29"/>
    <mergeCell ref="S29:V29"/>
    <mergeCell ref="C26:D26"/>
    <mergeCell ref="F26:O26"/>
    <mergeCell ref="P26:R26"/>
    <mergeCell ref="S26:V26"/>
    <mergeCell ref="C27:D27"/>
    <mergeCell ref="F27:O27"/>
    <mergeCell ref="P27:R27"/>
    <mergeCell ref="S27:V27"/>
    <mergeCell ref="P24:R24"/>
    <mergeCell ref="S24:V24"/>
    <mergeCell ref="C25:D25"/>
    <mergeCell ref="F25:O25"/>
    <mergeCell ref="P25:R25"/>
    <mergeCell ref="S25:V25"/>
    <mergeCell ref="C22:D22"/>
    <mergeCell ref="F22:O22"/>
    <mergeCell ref="P22:R22"/>
    <mergeCell ref="S22:V22"/>
    <mergeCell ref="C23:D23"/>
    <mergeCell ref="F23:O23"/>
    <mergeCell ref="P23:R23"/>
    <mergeCell ref="S23:V23"/>
    <mergeCell ref="C20:D20"/>
    <mergeCell ref="F20:O20"/>
    <mergeCell ref="P20:R20"/>
    <mergeCell ref="S20:V20"/>
    <mergeCell ref="P21:R21"/>
    <mergeCell ref="S21:V21"/>
    <mergeCell ref="P18:R18"/>
    <mergeCell ref="S18:V18"/>
    <mergeCell ref="C19:D19"/>
    <mergeCell ref="F19:O19"/>
    <mergeCell ref="P19:R19"/>
    <mergeCell ref="S19:V19"/>
    <mergeCell ref="C16:D16"/>
    <mergeCell ref="F16:O16"/>
    <mergeCell ref="P16:R16"/>
    <mergeCell ref="S16:V16"/>
    <mergeCell ref="P17:R17"/>
    <mergeCell ref="S17:V17"/>
    <mergeCell ref="A10:V10"/>
    <mergeCell ref="A11:V11"/>
    <mergeCell ref="A12:V12"/>
    <mergeCell ref="A13:V13"/>
    <mergeCell ref="A14:E14"/>
    <mergeCell ref="C15:D15"/>
    <mergeCell ref="F14:O15"/>
    <mergeCell ref="P14:R15"/>
    <mergeCell ref="S14:V15"/>
    <mergeCell ref="A8:C8"/>
    <mergeCell ref="D8:Q8"/>
    <mergeCell ref="R8:S8"/>
    <mergeCell ref="T8:V8"/>
    <mergeCell ref="A9:H9"/>
    <mergeCell ref="I9:P9"/>
    <mergeCell ref="Q9:S9"/>
    <mergeCell ref="T9:V9"/>
    <mergeCell ref="A6:I6"/>
    <mergeCell ref="J6:Q6"/>
    <mergeCell ref="R6:S6"/>
    <mergeCell ref="T6:V6"/>
    <mergeCell ref="A7:F7"/>
    <mergeCell ref="G7:Q7"/>
    <mergeCell ref="R7:S7"/>
    <mergeCell ref="T7:V7"/>
    <mergeCell ref="A4:Q4"/>
    <mergeCell ref="R4:S4"/>
    <mergeCell ref="T4:V4"/>
    <mergeCell ref="A5:Q5"/>
    <mergeCell ref="R5:S5"/>
    <mergeCell ref="T5:V5"/>
    <mergeCell ref="A1:P1"/>
    <mergeCell ref="Q1:V1"/>
    <mergeCell ref="A2:S2"/>
    <mergeCell ref="T2:V2"/>
    <mergeCell ref="A3:Q3"/>
    <mergeCell ref="R3:S3"/>
    <mergeCell ref="T3:V3"/>
  </mergeCells>
  <printOptions/>
  <pageMargins left="0" right="0" top="0" bottom="0" header="0.5" footer="0.5"/>
  <pageSetup orientation="portrait" paperSize="9" r:id="rId1"/>
  <headerFooter alignWithMargins="0">
    <oddFooter>&amp;CСтраница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Тамара</dc:creator>
  <cp:keywords/>
  <dc:description/>
  <cp:lastModifiedBy>Тамара</cp:lastModifiedBy>
  <dcterms:created xsi:type="dcterms:W3CDTF">2015-09-14T10:40:32Z</dcterms:created>
  <dcterms:modified xsi:type="dcterms:W3CDTF">2015-09-14T10:40:52Z</dcterms:modified>
  <cp:category/>
  <cp:version/>
  <cp:contentType/>
  <cp:contentStatus/>
</cp:coreProperties>
</file>